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Celal Özen\Desktop\"/>
    </mc:Choice>
  </mc:AlternateContent>
  <bookViews>
    <workbookView xWindow="0" yWindow="0" windowWidth="23040" windowHeight="9585"/>
  </bookViews>
  <sheets>
    <sheet name="İksa Q100" sheetId="4" r:id="rId1"/>
    <sheet name="İksa Q80" sheetId="5" r:id="rId2"/>
  </sheets>
  <definedNames>
    <definedName name="_xlnm.Print_Area" localSheetId="0">'İksa Q100'!$B$2:$N$48</definedName>
    <definedName name="_xlnm.Print_Area" localSheetId="1">'İksa Q80'!$B$2:$N$48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4" l="1"/>
  <c r="V18" i="4" s="1"/>
  <c r="V18" i="5"/>
  <c r="U18" i="5"/>
  <c r="J28" i="5"/>
  <c r="J14" i="5"/>
  <c r="L14" i="5" s="1"/>
  <c r="S14" i="5" s="1"/>
  <c r="G15" i="5"/>
  <c r="L29" i="5"/>
  <c r="F29" i="5"/>
  <c r="F28" i="5"/>
  <c r="E25" i="5"/>
  <c r="F25" i="5" s="1"/>
  <c r="F26" i="5" s="1"/>
  <c r="F27" i="5" s="1"/>
  <c r="H16" i="5" s="1"/>
  <c r="L16" i="5" s="1"/>
  <c r="L23" i="5"/>
  <c r="E22" i="5"/>
  <c r="F22" i="5" s="1"/>
  <c r="F23" i="5" s="1"/>
  <c r="F24" i="5" s="1"/>
  <c r="F21" i="5"/>
  <c r="J17" i="5"/>
  <c r="H17" i="5"/>
  <c r="J16" i="5"/>
  <c r="J15" i="5"/>
  <c r="H15" i="5"/>
  <c r="L15" i="5" s="1"/>
  <c r="H14" i="5"/>
  <c r="J13" i="5"/>
  <c r="H13" i="5"/>
  <c r="L13" i="5" s="1"/>
  <c r="M10" i="5"/>
  <c r="C3" i="5"/>
  <c r="J29" i="4"/>
  <c r="J27" i="4"/>
  <c r="J28" i="4"/>
  <c r="L17" i="5" l="1"/>
  <c r="S17" i="5" s="1"/>
  <c r="P14" i="5"/>
  <c r="L28" i="5"/>
  <c r="S16" i="5"/>
  <c r="P16" i="5"/>
  <c r="L20" i="5"/>
  <c r="P13" i="5"/>
  <c r="S13" i="5"/>
  <c r="J27" i="5"/>
  <c r="L27" i="5" s="1"/>
  <c r="J32" i="5"/>
  <c r="L32" i="5" s="1"/>
  <c r="S15" i="5"/>
  <c r="P15" i="5"/>
  <c r="J30" i="5"/>
  <c r="L30" i="5" s="1"/>
  <c r="P17" i="5"/>
  <c r="J31" i="5"/>
  <c r="L31" i="5" s="1"/>
  <c r="L24" i="5"/>
  <c r="Q31" i="5" l="1"/>
  <c r="S31" i="5" s="1"/>
  <c r="Q30" i="5"/>
  <c r="S30" i="5" s="1"/>
  <c r="Q29" i="5"/>
  <c r="S29" i="5" s="1"/>
  <c r="Q28" i="5"/>
  <c r="S28" i="5" s="1"/>
  <c r="S18" i="5"/>
  <c r="L21" i="5"/>
  <c r="P18" i="5"/>
  <c r="Q24" i="5" l="1"/>
  <c r="S24" i="5" s="1"/>
  <c r="Q23" i="5"/>
  <c r="S23" i="5" s="1"/>
  <c r="Q22" i="5"/>
  <c r="S22" i="5" s="1"/>
  <c r="Q21" i="5"/>
  <c r="S21" i="5" s="1"/>
  <c r="J14" i="4" l="1"/>
  <c r="L14" i="4" s="1"/>
  <c r="S14" i="4" s="1"/>
  <c r="F29" i="4"/>
  <c r="F28" i="4"/>
  <c r="L27" i="4"/>
  <c r="E25" i="4"/>
  <c r="F25" i="4" s="1"/>
  <c r="F26" i="4" s="1"/>
  <c r="F27" i="4" s="1"/>
  <c r="H16" i="4" s="1"/>
  <c r="L23" i="4"/>
  <c r="E22" i="4"/>
  <c r="F22" i="4" s="1"/>
  <c r="F23" i="4" s="1"/>
  <c r="F24" i="4" s="1"/>
  <c r="F21" i="4"/>
  <c r="J17" i="4"/>
  <c r="H17" i="4"/>
  <c r="J16" i="4"/>
  <c r="J15" i="4"/>
  <c r="G15" i="4"/>
  <c r="H14" i="4"/>
  <c r="J13" i="4"/>
  <c r="L13" i="4" s="1"/>
  <c r="H13" i="4"/>
  <c r="M10" i="4"/>
  <c r="C3" i="4"/>
  <c r="L17" i="4" l="1"/>
  <c r="J31" i="4" s="1"/>
  <c r="L31" i="4" s="1"/>
  <c r="L16" i="4"/>
  <c r="P16" i="4" s="1"/>
  <c r="P14" i="4"/>
  <c r="L29" i="4"/>
  <c r="P13" i="4"/>
  <c r="H15" i="4"/>
  <c r="L15" i="4" s="1"/>
  <c r="S15" i="4" s="1"/>
  <c r="L28" i="4"/>
  <c r="L24" i="4"/>
  <c r="S13" i="4"/>
  <c r="J32" i="4" l="1"/>
  <c r="L32" i="4" s="1"/>
  <c r="S17" i="4"/>
  <c r="S18" i="4" s="1"/>
  <c r="L20" i="4"/>
  <c r="L21" i="4" s="1"/>
  <c r="S16" i="4"/>
  <c r="P17" i="4"/>
  <c r="J30" i="4"/>
  <c r="L30" i="4" s="1"/>
  <c r="P15" i="4"/>
  <c r="Q28" i="4"/>
  <c r="S28" i="4" s="1"/>
  <c r="Q31" i="4"/>
  <c r="S31" i="4" s="1"/>
  <c r="Q30" i="4"/>
  <c r="S30" i="4" s="1"/>
  <c r="Q29" i="4"/>
  <c r="S29" i="4" s="1"/>
  <c r="P18" i="4" l="1"/>
  <c r="Q24" i="4"/>
  <c r="S24" i="4" s="1"/>
  <c r="Q23" i="4"/>
  <c r="S23" i="4" s="1"/>
  <c r="Q22" i="4"/>
  <c r="S22" i="4" s="1"/>
  <c r="Q21" i="4"/>
  <c r="S21" i="4" s="1"/>
</calcChain>
</file>

<file path=xl/sharedStrings.xml><?xml version="1.0" encoding="utf-8"?>
<sst xmlns="http://schemas.openxmlformats.org/spreadsheetml/2006/main" count="184" uniqueCount="61">
  <si>
    <t xml:space="preserve">KAZIK ÇAPI (cm) </t>
  </si>
  <si>
    <t>KAZIK BOYU   (m)</t>
  </si>
  <si>
    <t>TOPLAM KAZIK ADEDİ</t>
  </si>
  <si>
    <t>TOPLAM  BOY (m)</t>
  </si>
  <si>
    <t>MALZEME</t>
  </si>
  <si>
    <r>
      <t xml:space="preserve">ÇAP Ø </t>
    </r>
    <r>
      <rPr>
        <b/>
        <sz val="8"/>
        <color indexed="8"/>
        <rFont val="Arial Tur"/>
        <charset val="162"/>
      </rPr>
      <t>(mm)</t>
    </r>
  </si>
  <si>
    <r>
      <t xml:space="preserve">BOY </t>
    </r>
    <r>
      <rPr>
        <b/>
        <sz val="8"/>
        <color indexed="8"/>
        <rFont val="Arial Tur"/>
        <charset val="162"/>
      </rPr>
      <t>(m)</t>
    </r>
  </si>
  <si>
    <t>ADET</t>
  </si>
  <si>
    <t>TOPLAM BOY m.</t>
  </si>
  <si>
    <t>BİRİM AĞIRLIK Kg/m</t>
  </si>
  <si>
    <t>TOPLAM AĞIRLIK Kg.</t>
  </si>
  <si>
    <t>BOY DONATI</t>
  </si>
  <si>
    <t>EK BOY DONATI</t>
  </si>
  <si>
    <t>ETRİYE</t>
  </si>
  <si>
    <t>ÇEMBER</t>
  </si>
  <si>
    <t>Z DEMİRİ</t>
  </si>
  <si>
    <t xml:space="preserve"> </t>
  </si>
  <si>
    <t>Ton</t>
  </si>
  <si>
    <t>kg/m</t>
  </si>
  <si>
    <t>İLAVE BİLGİLER</t>
  </si>
  <si>
    <t>cm</t>
  </si>
  <si>
    <t>m</t>
  </si>
  <si>
    <t>m3</t>
  </si>
  <si>
    <t xml:space="preserve">Etriye sıklığı     </t>
  </si>
  <si>
    <t xml:space="preserve">Etriye çapı       </t>
  </si>
  <si>
    <t xml:space="preserve">Etriye yarıçapı    </t>
  </si>
  <si>
    <t>Etriye boyu</t>
  </si>
  <si>
    <t>Ø 20 mm</t>
  </si>
  <si>
    <t>kg</t>
  </si>
  <si>
    <t>ton</t>
  </si>
  <si>
    <t xml:space="preserve">Çember çapı </t>
  </si>
  <si>
    <t>Ø 12 mm</t>
  </si>
  <si>
    <t xml:space="preserve">Çember yarıçapı </t>
  </si>
  <si>
    <t>Çember boyu</t>
  </si>
  <si>
    <t>Çember bindirme payı</t>
  </si>
  <si>
    <t>Toplam Z demiri boyu</t>
  </si>
  <si>
    <t>Pas payı</t>
  </si>
  <si>
    <t>ÇAP</t>
  </si>
  <si>
    <t>Ağırlık</t>
  </si>
  <si>
    <t>METAFOR ZEMİN</t>
  </si>
  <si>
    <t>Ø 18 mm</t>
  </si>
  <si>
    <t>Ø 16 mm</t>
  </si>
  <si>
    <t>Ø 14 mm</t>
  </si>
  <si>
    <t>Ø 10 mm</t>
  </si>
  <si>
    <t>Fire Demir</t>
  </si>
  <si>
    <t>Toplam Fireli</t>
  </si>
  <si>
    <t>Fire Beton</t>
  </si>
  <si>
    <t>m4</t>
  </si>
  <si>
    <t>m5</t>
  </si>
  <si>
    <t>m6</t>
  </si>
  <si>
    <t>PROJE</t>
  </si>
  <si>
    <t>İŞVEREN</t>
  </si>
  <si>
    <t>YÜKLENİCİ</t>
  </si>
  <si>
    <t>SİPARİŞ EDİLECEK DEMİR CİNS VE MİKTARI</t>
  </si>
  <si>
    <t>PROJESİ KAPSAMINDA İMAL EDİLECEK DONATI VE TEORİK BETON SARFİYATI HESAP RAPORU</t>
  </si>
  <si>
    <t>Ø 25 mm</t>
  </si>
  <si>
    <t>Toplam Donatı Ağırlığı (firesiz)</t>
  </si>
  <si>
    <t>Tek Kazık İçin Donatı Ağırlığı (firesiz)</t>
  </si>
  <si>
    <t>Tek Kazık İçin Gerekli Beton (firesiz)</t>
  </si>
  <si>
    <t>Toplam Beton Sarfiyatı (firesiz)</t>
  </si>
  <si>
    <t>METAFOR ZEMİN İNŞAAT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</si>
</sst>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\ ??/100"/>
    <numFmt numFmtId="166" formatCode="#,##0.00\ &quot;TL&quot;"/>
  </numFmts>
  <fonts count="2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color indexed="10"/>
      <name val="Arial Tur"/>
      <charset val="162"/>
    </font>
    <font>
      <b/>
      <sz val="9"/>
      <color indexed="8"/>
      <name val="Arial Tur"/>
      <charset val="162"/>
    </font>
    <font>
      <b/>
      <sz val="8"/>
      <color indexed="8"/>
      <name val="Arial Tur"/>
      <charset val="162"/>
    </font>
    <font>
      <b/>
      <sz val="10"/>
      <color indexed="8"/>
      <name val="Arial Tur"/>
      <charset val="162"/>
    </font>
    <font>
      <b/>
      <sz val="11"/>
      <color rgb="FFFF0000"/>
      <name val="Arial Tur"/>
      <charset val="162"/>
    </font>
    <font>
      <b/>
      <sz val="11"/>
      <color theme="1"/>
      <name val="Arial Tur"/>
      <charset val="162"/>
    </font>
    <font>
      <sz val="10"/>
      <color theme="1"/>
      <name val="Arial Tur"/>
      <charset val="162"/>
    </font>
    <font>
      <sz val="11"/>
      <color theme="1"/>
      <name val="Arial Tur"/>
      <charset val="162"/>
    </font>
    <font>
      <b/>
      <sz val="16"/>
      <color theme="1"/>
      <name val="Arial Tur"/>
      <charset val="162"/>
    </font>
    <font>
      <u/>
      <sz val="11"/>
      <color theme="1"/>
      <name val="Calibri"/>
      <family val="2"/>
      <charset val="162"/>
      <scheme val="minor"/>
    </font>
    <font>
      <b/>
      <sz val="11"/>
      <color indexed="8"/>
      <name val="Arial Tur"/>
      <charset val="162"/>
    </font>
    <font>
      <b/>
      <sz val="16"/>
      <color indexed="62"/>
      <name val="Arial Tur"/>
      <charset val="162"/>
    </font>
    <font>
      <sz val="10"/>
      <color indexed="62"/>
      <name val="Arial Tur"/>
      <charset val="162"/>
    </font>
    <font>
      <sz val="16"/>
      <color indexed="62"/>
      <name val="Arial Tur"/>
      <charset val="162"/>
    </font>
    <font>
      <sz val="9"/>
      <color indexed="8"/>
      <name val="Arial Tur"/>
      <charset val="162"/>
    </font>
    <font>
      <sz val="11"/>
      <color theme="1"/>
      <name val="Britannic Bold"/>
      <family val="2"/>
    </font>
    <font>
      <i/>
      <sz val="10"/>
      <name val="Arial Tur"/>
      <charset val="162"/>
    </font>
    <font>
      <b/>
      <sz val="11"/>
      <name val="Arial Tur"/>
      <charset val="162"/>
    </font>
    <font>
      <b/>
      <i/>
      <sz val="10"/>
      <name val="Arial Tur"/>
      <charset val="162"/>
    </font>
    <font>
      <b/>
      <u/>
      <sz val="10"/>
      <color indexed="10"/>
      <name val="Arial Tur"/>
      <charset val="162"/>
    </font>
    <font>
      <b/>
      <sz val="11"/>
      <color rgb="FFFF0000"/>
      <name val="Calibri"/>
      <family val="2"/>
      <charset val="162"/>
      <scheme val="minor"/>
    </font>
    <font>
      <sz val="9"/>
      <color theme="1"/>
      <name val="Arno Pro Captio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0" fillId="3" borderId="0" xfId="0" applyFill="1" applyProtection="1"/>
    <xf numFmtId="0" fontId="3" fillId="2" borderId="0" xfId="0" applyFont="1" applyFill="1" applyBorder="1" applyAlignment="1" applyProtection="1">
      <alignment horizontal="center" vertical="center"/>
      <protection locked="0"/>
    </xf>
    <xf numFmtId="4" fontId="6" fillId="2" borderId="0" xfId="0" applyNumberFormat="1" applyFont="1" applyFill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165" fontId="0" fillId="2" borderId="0" xfId="0" applyNumberFormat="1" applyFill="1" applyProtection="1"/>
    <xf numFmtId="0" fontId="0" fillId="2" borderId="0" xfId="0" applyFill="1" applyBorder="1" applyProtection="1"/>
    <xf numFmtId="0" fontId="12" fillId="2" borderId="0" xfId="0" applyFont="1" applyFill="1" applyProtection="1"/>
    <xf numFmtId="0" fontId="12" fillId="0" borderId="0" xfId="0" applyFont="1"/>
    <xf numFmtId="2" fontId="0" fillId="0" borderId="0" xfId="0" applyNumberFormat="1"/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 applyAlignment="1" applyProtection="1">
      <alignment horizontal="center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8" fillId="3" borderId="5" xfId="0" applyNumberFormat="1" applyFont="1" applyFill="1" applyBorder="1" applyAlignment="1" applyProtection="1">
      <alignment horizontal="right" vertical="center"/>
    </xf>
    <xf numFmtId="164" fontId="8" fillId="3" borderId="6" xfId="0" applyNumberFormat="1" applyFont="1" applyFill="1" applyBorder="1" applyAlignment="1" applyProtection="1">
      <alignment horizontal="left" vertical="center"/>
    </xf>
    <xf numFmtId="164" fontId="8" fillId="3" borderId="10" xfId="0" applyNumberFormat="1" applyFont="1" applyFill="1" applyBorder="1" applyAlignment="1" applyProtection="1">
      <alignment horizontal="right" vertical="center"/>
    </xf>
    <xf numFmtId="164" fontId="8" fillId="3" borderId="11" xfId="0" applyNumberFormat="1" applyFont="1" applyFill="1" applyBorder="1" applyAlignment="1" applyProtection="1">
      <alignment horizontal="left" vertical="center"/>
    </xf>
    <xf numFmtId="164" fontId="11" fillId="3" borderId="0" xfId="0" applyNumberFormat="1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0" fontId="0" fillId="0" borderId="14" xfId="0" applyBorder="1"/>
    <xf numFmtId="9" fontId="0" fillId="0" borderId="15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7" xfId="0" applyBorder="1"/>
    <xf numFmtId="164" fontId="1" fillId="0" borderId="16" xfId="0" applyNumberFormat="1" applyFont="1" applyBorder="1"/>
    <xf numFmtId="0" fontId="1" fillId="0" borderId="17" xfId="0" applyFont="1" applyBorder="1"/>
    <xf numFmtId="164" fontId="0" fillId="0" borderId="16" xfId="0" applyNumberFormat="1" applyFont="1" applyBorder="1"/>
    <xf numFmtId="0" fontId="0" fillId="0" borderId="17" xfId="0" applyFont="1" applyBorder="1"/>
    <xf numFmtId="0" fontId="4" fillId="4" borderId="18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2" fontId="20" fillId="3" borderId="18" xfId="0" applyNumberFormat="1" applyFont="1" applyFill="1" applyBorder="1" applyAlignment="1" applyProtection="1">
      <alignment horizontal="center" vertical="center"/>
      <protection locked="0"/>
    </xf>
    <xf numFmtId="1" fontId="3" fillId="3" borderId="18" xfId="0" applyNumberFormat="1" applyFont="1" applyFill="1" applyBorder="1" applyAlignment="1" applyProtection="1">
      <alignment horizontal="center"/>
      <protection locked="0"/>
    </xf>
    <xf numFmtId="2" fontId="3" fillId="3" borderId="18" xfId="0" applyNumberFormat="1" applyFon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/>
    </xf>
    <xf numFmtId="1" fontId="7" fillId="3" borderId="18" xfId="0" applyNumberFormat="1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 vertical="center"/>
    </xf>
    <xf numFmtId="0" fontId="0" fillId="3" borderId="18" xfId="0" applyFill="1" applyBorder="1" applyProtection="1"/>
    <xf numFmtId="164" fontId="10" fillId="3" borderId="18" xfId="0" applyNumberFormat="1" applyFont="1" applyFill="1" applyBorder="1" applyAlignment="1" applyProtection="1">
      <alignment horizontal="center" vertical="center"/>
    </xf>
    <xf numFmtId="2" fontId="10" fillId="3" borderId="18" xfId="0" applyNumberFormat="1" applyFont="1" applyFill="1" applyBorder="1" applyAlignment="1" applyProtection="1">
      <alignment horizontal="center" vertical="center"/>
    </xf>
    <xf numFmtId="0" fontId="10" fillId="3" borderId="18" xfId="0" applyFont="1" applyFill="1" applyBorder="1" applyProtection="1"/>
    <xf numFmtId="0" fontId="10" fillId="3" borderId="18" xfId="0" applyFont="1" applyFill="1" applyBorder="1" applyAlignment="1" applyProtection="1">
      <alignment horizontal="center" vertical="center"/>
    </xf>
    <xf numFmtId="2" fontId="10" fillId="3" borderId="18" xfId="0" applyNumberFormat="1" applyFont="1" applyFill="1" applyBorder="1" applyProtection="1"/>
    <xf numFmtId="2" fontId="10" fillId="3" borderId="18" xfId="0" applyNumberFormat="1" applyFont="1" applyFill="1" applyBorder="1" applyAlignment="1" applyProtection="1">
      <alignment horizontal="center" vertical="top"/>
      <protection locked="0"/>
    </xf>
    <xf numFmtId="0" fontId="0" fillId="3" borderId="18" xfId="0" applyFont="1" applyFill="1" applyBorder="1" applyProtection="1"/>
    <xf numFmtId="0" fontId="1" fillId="0" borderId="18" xfId="0" applyFont="1" applyBorder="1"/>
    <xf numFmtId="0" fontId="3" fillId="3" borderId="18" xfId="0" applyFont="1" applyFill="1" applyBorder="1" applyAlignment="1" applyProtection="1">
      <alignment horizontal="right" vertical="center"/>
      <protection locked="0"/>
    </xf>
    <xf numFmtId="2" fontId="3" fillId="3" borderId="18" xfId="0" applyNumberFormat="1" applyFont="1" applyFill="1" applyBorder="1" applyAlignment="1" applyProtection="1">
      <alignment horizontal="right" vertical="center"/>
      <protection locked="0"/>
    </xf>
    <xf numFmtId="0" fontId="3" fillId="3" borderId="18" xfId="0" applyFont="1" applyFill="1" applyBorder="1" applyAlignment="1" applyProtection="1">
      <alignment horizontal="right" vertical="center"/>
    </xf>
    <xf numFmtId="0" fontId="9" fillId="3" borderId="19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21" fillId="5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8" xfId="0" applyFont="1" applyBorder="1" applyAlignment="1">
      <alignment horizontal="left"/>
    </xf>
    <xf numFmtId="0" fontId="1" fillId="4" borderId="18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center"/>
    </xf>
    <xf numFmtId="0" fontId="0" fillId="0" borderId="18" xfId="0" applyFont="1" applyBorder="1" applyAlignment="1">
      <alignment horizontal="left" vertical="center"/>
    </xf>
    <xf numFmtId="2" fontId="6" fillId="3" borderId="18" xfId="0" applyNumberFormat="1" applyFont="1" applyFill="1" applyBorder="1" applyAlignment="1" applyProtection="1">
      <alignment horizontal="center"/>
    </xf>
    <xf numFmtId="164" fontId="6" fillId="3" borderId="18" xfId="0" applyNumberFormat="1" applyFont="1" applyFill="1" applyBorder="1" applyAlignment="1" applyProtection="1">
      <alignment horizontal="center"/>
    </xf>
    <xf numFmtId="2" fontId="6" fillId="3" borderId="18" xfId="0" applyNumberFormat="1" applyFont="1" applyFill="1" applyBorder="1" applyAlignment="1" applyProtection="1">
      <alignment horizontal="center" vertical="center"/>
    </xf>
    <xf numFmtId="164" fontId="6" fillId="3" borderId="18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166" fontId="14" fillId="2" borderId="0" xfId="0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center"/>
    </xf>
    <xf numFmtId="166" fontId="16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1" fontId="8" fillId="3" borderId="18" xfId="0" applyNumberFormat="1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right" vertical="center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top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Protection="1"/>
    <xf numFmtId="0" fontId="0" fillId="6" borderId="0" xfId="0" applyFill="1"/>
    <xf numFmtId="0" fontId="0" fillId="6" borderId="0" xfId="0" applyFill="1" applyProtection="1"/>
    <xf numFmtId="0" fontId="24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603584</xdr:colOff>
      <xdr:row>26</xdr:row>
      <xdr:rowOff>107282</xdr:rowOff>
    </xdr:from>
    <xdr:to>
      <xdr:col>8</xdr:col>
      <xdr:colOff>546434</xdr:colOff>
      <xdr:row>26</xdr:row>
      <xdr:rowOff>110290</xdr:rowOff>
    </xdr:to>
    <xdr:cxnSp macro="">
      <xdr:nvCxnSpPr>
        <xdr:cNvPr id="2" name="Düz Ok Bağlayıcısı 1"/>
        <xdr:cNvCxnSpPr/>
      </xdr:nvCxnSpPr>
      <xdr:spPr>
        <a:xfrm>
          <a:off x="4444064" y="4976462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600574</xdr:colOff>
      <xdr:row>27</xdr:row>
      <xdr:rowOff>89234</xdr:rowOff>
    </xdr:from>
    <xdr:to>
      <xdr:col>8</xdr:col>
      <xdr:colOff>543424</xdr:colOff>
      <xdr:row>27</xdr:row>
      <xdr:rowOff>92242</xdr:rowOff>
    </xdr:to>
    <xdr:cxnSp macro="">
      <xdr:nvCxnSpPr>
        <xdr:cNvPr id="3" name="Düz Ok Bağlayıcısı 2"/>
        <xdr:cNvCxnSpPr/>
      </xdr:nvCxnSpPr>
      <xdr:spPr>
        <a:xfrm>
          <a:off x="4441054" y="5148914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362363</xdr:colOff>
      <xdr:row>26</xdr:row>
      <xdr:rowOff>110821</xdr:rowOff>
    </xdr:from>
    <xdr:to>
      <xdr:col>11</xdr:col>
      <xdr:colOff>305213</xdr:colOff>
      <xdr:row>26</xdr:row>
      <xdr:rowOff>113829</xdr:rowOff>
    </xdr:to>
    <xdr:cxnSp macro="">
      <xdr:nvCxnSpPr>
        <xdr:cNvPr id="4" name="Düz Ok Bağlayıcısı 3"/>
        <xdr:cNvCxnSpPr/>
      </xdr:nvCxnSpPr>
      <xdr:spPr>
        <a:xfrm>
          <a:off x="6031643" y="4980001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359353</xdr:colOff>
      <xdr:row>27</xdr:row>
      <xdr:rowOff>92773</xdr:rowOff>
    </xdr:from>
    <xdr:to>
      <xdr:col>11</xdr:col>
      <xdr:colOff>302203</xdr:colOff>
      <xdr:row>27</xdr:row>
      <xdr:rowOff>95781</xdr:rowOff>
    </xdr:to>
    <xdr:cxnSp macro="">
      <xdr:nvCxnSpPr>
        <xdr:cNvPr id="5" name="Düz Ok Bağlayıcısı 4"/>
        <xdr:cNvCxnSpPr/>
      </xdr:nvCxnSpPr>
      <xdr:spPr>
        <a:xfrm>
          <a:off x="6028633" y="5152453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603584</xdr:colOff>
      <xdr:row>28</xdr:row>
      <xdr:rowOff>107282</xdr:rowOff>
    </xdr:from>
    <xdr:to>
      <xdr:col>8</xdr:col>
      <xdr:colOff>546434</xdr:colOff>
      <xdr:row>28</xdr:row>
      <xdr:rowOff>110290</xdr:rowOff>
    </xdr:to>
    <xdr:cxnSp macro="">
      <xdr:nvCxnSpPr>
        <xdr:cNvPr id="6" name="Düz Ok Bağlayıcısı 5"/>
        <xdr:cNvCxnSpPr/>
      </xdr:nvCxnSpPr>
      <xdr:spPr>
        <a:xfrm>
          <a:off x="4444064" y="5357462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600574</xdr:colOff>
      <xdr:row>29</xdr:row>
      <xdr:rowOff>89234</xdr:rowOff>
    </xdr:from>
    <xdr:to>
      <xdr:col>8</xdr:col>
      <xdr:colOff>543424</xdr:colOff>
      <xdr:row>29</xdr:row>
      <xdr:rowOff>92242</xdr:rowOff>
    </xdr:to>
    <xdr:cxnSp macro="">
      <xdr:nvCxnSpPr>
        <xdr:cNvPr id="7" name="Düz Ok Bağlayıcısı 6"/>
        <xdr:cNvCxnSpPr/>
      </xdr:nvCxnSpPr>
      <xdr:spPr>
        <a:xfrm>
          <a:off x="4441054" y="5529914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362363</xdr:colOff>
      <xdr:row>28</xdr:row>
      <xdr:rowOff>110821</xdr:rowOff>
    </xdr:from>
    <xdr:to>
      <xdr:col>11</xdr:col>
      <xdr:colOff>305213</xdr:colOff>
      <xdr:row>28</xdr:row>
      <xdr:rowOff>113829</xdr:rowOff>
    </xdr:to>
    <xdr:cxnSp macro="">
      <xdr:nvCxnSpPr>
        <xdr:cNvPr id="8" name="Düz Ok Bağlayıcısı 7"/>
        <xdr:cNvCxnSpPr/>
      </xdr:nvCxnSpPr>
      <xdr:spPr>
        <a:xfrm>
          <a:off x="6031643" y="5361001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359353</xdr:colOff>
      <xdr:row>29</xdr:row>
      <xdr:rowOff>92773</xdr:rowOff>
    </xdr:from>
    <xdr:to>
      <xdr:col>11</xdr:col>
      <xdr:colOff>302203</xdr:colOff>
      <xdr:row>29</xdr:row>
      <xdr:rowOff>95781</xdr:rowOff>
    </xdr:to>
    <xdr:cxnSp macro="">
      <xdr:nvCxnSpPr>
        <xdr:cNvPr id="9" name="Düz Ok Bağlayıcısı 8"/>
        <xdr:cNvCxnSpPr/>
      </xdr:nvCxnSpPr>
      <xdr:spPr>
        <a:xfrm>
          <a:off x="6028633" y="5533453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603584</xdr:colOff>
      <xdr:row>30</xdr:row>
      <xdr:rowOff>107282</xdr:rowOff>
    </xdr:from>
    <xdr:to>
      <xdr:col>8</xdr:col>
      <xdr:colOff>546434</xdr:colOff>
      <xdr:row>30</xdr:row>
      <xdr:rowOff>110290</xdr:rowOff>
    </xdr:to>
    <xdr:cxnSp macro="">
      <xdr:nvCxnSpPr>
        <xdr:cNvPr id="10" name="Düz Ok Bağlayıcısı 9"/>
        <xdr:cNvCxnSpPr/>
      </xdr:nvCxnSpPr>
      <xdr:spPr>
        <a:xfrm>
          <a:off x="4444064" y="5738462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600574</xdr:colOff>
      <xdr:row>31</xdr:row>
      <xdr:rowOff>89234</xdr:rowOff>
    </xdr:from>
    <xdr:to>
      <xdr:col>8</xdr:col>
      <xdr:colOff>543424</xdr:colOff>
      <xdr:row>31</xdr:row>
      <xdr:rowOff>92242</xdr:rowOff>
    </xdr:to>
    <xdr:cxnSp macro="">
      <xdr:nvCxnSpPr>
        <xdr:cNvPr id="11" name="Düz Ok Bağlayıcısı 10"/>
        <xdr:cNvCxnSpPr/>
      </xdr:nvCxnSpPr>
      <xdr:spPr>
        <a:xfrm>
          <a:off x="4441054" y="5910914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362363</xdr:colOff>
      <xdr:row>30</xdr:row>
      <xdr:rowOff>110821</xdr:rowOff>
    </xdr:from>
    <xdr:to>
      <xdr:col>11</xdr:col>
      <xdr:colOff>305213</xdr:colOff>
      <xdr:row>30</xdr:row>
      <xdr:rowOff>113829</xdr:rowOff>
    </xdr:to>
    <xdr:cxnSp macro="">
      <xdr:nvCxnSpPr>
        <xdr:cNvPr id="12" name="Düz Ok Bağlayıcısı 11"/>
        <xdr:cNvCxnSpPr/>
      </xdr:nvCxnSpPr>
      <xdr:spPr>
        <a:xfrm>
          <a:off x="6031643" y="5742001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359353</xdr:colOff>
      <xdr:row>31</xdr:row>
      <xdr:rowOff>92773</xdr:rowOff>
    </xdr:from>
    <xdr:to>
      <xdr:col>11</xdr:col>
      <xdr:colOff>302203</xdr:colOff>
      <xdr:row>31</xdr:row>
      <xdr:rowOff>95781</xdr:rowOff>
    </xdr:to>
    <xdr:cxnSp macro="">
      <xdr:nvCxnSpPr>
        <xdr:cNvPr id="13" name="Düz Ok Bağlayıcısı 12"/>
        <xdr:cNvCxnSpPr/>
      </xdr:nvCxnSpPr>
      <xdr:spPr>
        <a:xfrm>
          <a:off x="6028633" y="5914453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603584</xdr:colOff>
      <xdr:row>26</xdr:row>
      <xdr:rowOff>107282</xdr:rowOff>
    </xdr:from>
    <xdr:to>
      <xdr:col>8</xdr:col>
      <xdr:colOff>546434</xdr:colOff>
      <xdr:row>26</xdr:row>
      <xdr:rowOff>110290</xdr:rowOff>
    </xdr:to>
    <xdr:cxnSp macro="">
      <xdr:nvCxnSpPr>
        <xdr:cNvPr id="2" name="Düz Ok Bağlayıcısı 1"/>
        <xdr:cNvCxnSpPr/>
      </xdr:nvCxnSpPr>
      <xdr:spPr>
        <a:xfrm>
          <a:off x="4444064" y="4976462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600574</xdr:colOff>
      <xdr:row>27</xdr:row>
      <xdr:rowOff>89234</xdr:rowOff>
    </xdr:from>
    <xdr:to>
      <xdr:col>8</xdr:col>
      <xdr:colOff>543424</xdr:colOff>
      <xdr:row>27</xdr:row>
      <xdr:rowOff>92242</xdr:rowOff>
    </xdr:to>
    <xdr:cxnSp macro="">
      <xdr:nvCxnSpPr>
        <xdr:cNvPr id="3" name="Düz Ok Bağlayıcısı 2"/>
        <xdr:cNvCxnSpPr/>
      </xdr:nvCxnSpPr>
      <xdr:spPr>
        <a:xfrm>
          <a:off x="4441054" y="5148914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362363</xdr:colOff>
      <xdr:row>26</xdr:row>
      <xdr:rowOff>110821</xdr:rowOff>
    </xdr:from>
    <xdr:to>
      <xdr:col>11</xdr:col>
      <xdr:colOff>305213</xdr:colOff>
      <xdr:row>26</xdr:row>
      <xdr:rowOff>113829</xdr:rowOff>
    </xdr:to>
    <xdr:cxnSp macro="">
      <xdr:nvCxnSpPr>
        <xdr:cNvPr id="4" name="Düz Ok Bağlayıcısı 3"/>
        <xdr:cNvCxnSpPr/>
      </xdr:nvCxnSpPr>
      <xdr:spPr>
        <a:xfrm>
          <a:off x="6031643" y="4980001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359353</xdr:colOff>
      <xdr:row>27</xdr:row>
      <xdr:rowOff>92773</xdr:rowOff>
    </xdr:from>
    <xdr:to>
      <xdr:col>11</xdr:col>
      <xdr:colOff>302203</xdr:colOff>
      <xdr:row>27</xdr:row>
      <xdr:rowOff>95781</xdr:rowOff>
    </xdr:to>
    <xdr:cxnSp macro="">
      <xdr:nvCxnSpPr>
        <xdr:cNvPr id="5" name="Düz Ok Bağlayıcısı 4"/>
        <xdr:cNvCxnSpPr/>
      </xdr:nvCxnSpPr>
      <xdr:spPr>
        <a:xfrm>
          <a:off x="6028633" y="5152453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603584</xdr:colOff>
      <xdr:row>28</xdr:row>
      <xdr:rowOff>107282</xdr:rowOff>
    </xdr:from>
    <xdr:to>
      <xdr:col>8</xdr:col>
      <xdr:colOff>546434</xdr:colOff>
      <xdr:row>28</xdr:row>
      <xdr:rowOff>110290</xdr:rowOff>
    </xdr:to>
    <xdr:cxnSp macro="">
      <xdr:nvCxnSpPr>
        <xdr:cNvPr id="6" name="Düz Ok Bağlayıcısı 5"/>
        <xdr:cNvCxnSpPr/>
      </xdr:nvCxnSpPr>
      <xdr:spPr>
        <a:xfrm>
          <a:off x="4444064" y="5357462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600574</xdr:colOff>
      <xdr:row>29</xdr:row>
      <xdr:rowOff>89234</xdr:rowOff>
    </xdr:from>
    <xdr:to>
      <xdr:col>8</xdr:col>
      <xdr:colOff>543424</xdr:colOff>
      <xdr:row>29</xdr:row>
      <xdr:rowOff>92242</xdr:rowOff>
    </xdr:to>
    <xdr:cxnSp macro="">
      <xdr:nvCxnSpPr>
        <xdr:cNvPr id="7" name="Düz Ok Bağlayıcısı 6"/>
        <xdr:cNvCxnSpPr/>
      </xdr:nvCxnSpPr>
      <xdr:spPr>
        <a:xfrm>
          <a:off x="4441054" y="5529914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362363</xdr:colOff>
      <xdr:row>28</xdr:row>
      <xdr:rowOff>110821</xdr:rowOff>
    </xdr:from>
    <xdr:to>
      <xdr:col>11</xdr:col>
      <xdr:colOff>305213</xdr:colOff>
      <xdr:row>28</xdr:row>
      <xdr:rowOff>113829</xdr:rowOff>
    </xdr:to>
    <xdr:cxnSp macro="">
      <xdr:nvCxnSpPr>
        <xdr:cNvPr id="8" name="Düz Ok Bağlayıcısı 7"/>
        <xdr:cNvCxnSpPr/>
      </xdr:nvCxnSpPr>
      <xdr:spPr>
        <a:xfrm>
          <a:off x="6031643" y="5361001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359353</xdr:colOff>
      <xdr:row>29</xdr:row>
      <xdr:rowOff>92773</xdr:rowOff>
    </xdr:from>
    <xdr:to>
      <xdr:col>11</xdr:col>
      <xdr:colOff>302203</xdr:colOff>
      <xdr:row>29</xdr:row>
      <xdr:rowOff>95781</xdr:rowOff>
    </xdr:to>
    <xdr:cxnSp macro="">
      <xdr:nvCxnSpPr>
        <xdr:cNvPr id="9" name="Düz Ok Bağlayıcısı 8"/>
        <xdr:cNvCxnSpPr/>
      </xdr:nvCxnSpPr>
      <xdr:spPr>
        <a:xfrm>
          <a:off x="6028633" y="5533453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603584</xdr:colOff>
      <xdr:row>30</xdr:row>
      <xdr:rowOff>107282</xdr:rowOff>
    </xdr:from>
    <xdr:to>
      <xdr:col>8</xdr:col>
      <xdr:colOff>546434</xdr:colOff>
      <xdr:row>30</xdr:row>
      <xdr:rowOff>110290</xdr:rowOff>
    </xdr:to>
    <xdr:cxnSp macro="">
      <xdr:nvCxnSpPr>
        <xdr:cNvPr id="10" name="Düz Ok Bağlayıcısı 9"/>
        <xdr:cNvCxnSpPr/>
      </xdr:nvCxnSpPr>
      <xdr:spPr>
        <a:xfrm>
          <a:off x="4444064" y="5738462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600574</xdr:colOff>
      <xdr:row>31</xdr:row>
      <xdr:rowOff>89234</xdr:rowOff>
    </xdr:from>
    <xdr:to>
      <xdr:col>8</xdr:col>
      <xdr:colOff>543424</xdr:colOff>
      <xdr:row>31</xdr:row>
      <xdr:rowOff>92242</xdr:rowOff>
    </xdr:to>
    <xdr:cxnSp macro="">
      <xdr:nvCxnSpPr>
        <xdr:cNvPr id="11" name="Düz Ok Bağlayıcısı 10"/>
        <xdr:cNvCxnSpPr/>
      </xdr:nvCxnSpPr>
      <xdr:spPr>
        <a:xfrm>
          <a:off x="4441054" y="5910914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362363</xdr:colOff>
      <xdr:row>30</xdr:row>
      <xdr:rowOff>110821</xdr:rowOff>
    </xdr:from>
    <xdr:to>
      <xdr:col>11</xdr:col>
      <xdr:colOff>305213</xdr:colOff>
      <xdr:row>30</xdr:row>
      <xdr:rowOff>113829</xdr:rowOff>
    </xdr:to>
    <xdr:cxnSp macro="">
      <xdr:nvCxnSpPr>
        <xdr:cNvPr id="12" name="Düz Ok Bağlayıcısı 11"/>
        <xdr:cNvCxnSpPr/>
      </xdr:nvCxnSpPr>
      <xdr:spPr>
        <a:xfrm>
          <a:off x="6031643" y="5742001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359353</xdr:colOff>
      <xdr:row>31</xdr:row>
      <xdr:rowOff>92773</xdr:rowOff>
    </xdr:from>
    <xdr:to>
      <xdr:col>11</xdr:col>
      <xdr:colOff>302203</xdr:colOff>
      <xdr:row>31</xdr:row>
      <xdr:rowOff>95781</xdr:rowOff>
    </xdr:to>
    <xdr:cxnSp macro="">
      <xdr:nvCxnSpPr>
        <xdr:cNvPr id="13" name="Düz Ok Bağlayıcısı 12"/>
        <xdr:cNvCxnSpPr/>
      </xdr:nvCxnSpPr>
      <xdr:spPr>
        <a:xfrm>
          <a:off x="6028633" y="5914453"/>
          <a:ext cx="552450" cy="30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74"/>
  <sheetViews>
    <sheetView showGridLines="0" tabSelected="1" view="pageBreakPreview" zoomScaleNormal="100" zoomScaleSheetLayoutView="100" workbookViewId="0">
      <selection activeCell="E33" sqref="E33"/>
    </sheetView>
  </sheetViews>
  <sheetFormatPr defaultRowHeight="15"/>
  <cols>
    <col min="1" max="2" width="2.28515625" customWidth="1"/>
    <col min="3" max="3" width="11.85546875" customWidth="1"/>
    <col min="4" max="4" width="11" customWidth="1"/>
    <col min="5" max="5" width="10.85546875" bestFit="1" customWidth="1"/>
    <col min="12" max="12" width="12.7109375" bestFit="1" customWidth="1"/>
    <col min="14" max="14" width="4.85546875" customWidth="1"/>
    <col min="19" max="19" width="11.28515625" bestFit="1" customWidth="1"/>
  </cols>
  <sheetData>
    <row r="3" spans="3:19" ht="15" customHeight="1">
      <c r="C3" s="81">
        <f>D7</f>
        <v>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3:19" ht="15" customHeight="1">
      <c r="C4" s="81" t="s">
        <v>54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3:19" ht="15" customHeight="1"/>
    <row r="6" spans="3:19"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3:19">
      <c r="C7" s="66" t="s">
        <v>50</v>
      </c>
      <c r="D7" s="82"/>
      <c r="E7" s="82"/>
      <c r="F7" s="82"/>
      <c r="G7" s="82"/>
      <c r="H7" s="82"/>
      <c r="I7" s="82"/>
      <c r="K7" s="83" t="s">
        <v>0</v>
      </c>
      <c r="L7" s="83"/>
      <c r="M7" s="67">
        <v>100</v>
      </c>
    </row>
    <row r="8" spans="3:19">
      <c r="C8" s="66" t="s">
        <v>51</v>
      </c>
      <c r="D8" s="82"/>
      <c r="E8" s="82"/>
      <c r="F8" s="82"/>
      <c r="G8" s="82"/>
      <c r="H8" s="82"/>
      <c r="I8" s="82"/>
      <c r="J8" s="1"/>
      <c r="K8" s="83" t="s">
        <v>1</v>
      </c>
      <c r="L8" s="83"/>
      <c r="M8" s="68">
        <v>20</v>
      </c>
    </row>
    <row r="9" spans="3:19" ht="15" customHeight="1">
      <c r="C9" s="66" t="s">
        <v>52</v>
      </c>
      <c r="D9" s="82" t="s">
        <v>39</v>
      </c>
      <c r="E9" s="82"/>
      <c r="F9" s="82"/>
      <c r="G9" s="82"/>
      <c r="H9" s="82"/>
      <c r="I9" s="82"/>
      <c r="K9" s="83" t="s">
        <v>2</v>
      </c>
      <c r="L9" s="83"/>
      <c r="M9" s="67">
        <v>226</v>
      </c>
    </row>
    <row r="10" spans="3:19">
      <c r="K10" s="83" t="s">
        <v>3</v>
      </c>
      <c r="L10" s="83"/>
      <c r="M10" s="100">
        <f>M8*M9</f>
        <v>4520</v>
      </c>
    </row>
    <row r="11" spans="3:19" ht="13.5" customHeight="1"/>
    <row r="12" spans="3:19" ht="14.25" customHeight="1">
      <c r="C12" s="84" t="s">
        <v>4</v>
      </c>
      <c r="D12" s="84"/>
      <c r="E12" s="50" t="s">
        <v>5</v>
      </c>
      <c r="F12" s="50" t="s">
        <v>6</v>
      </c>
      <c r="G12" s="50" t="s">
        <v>7</v>
      </c>
      <c r="H12" s="85" t="s">
        <v>8</v>
      </c>
      <c r="I12" s="85"/>
      <c r="J12" s="85" t="s">
        <v>9</v>
      </c>
      <c r="K12" s="85"/>
      <c r="L12" s="85" t="s">
        <v>10</v>
      </c>
      <c r="M12" s="85"/>
    </row>
    <row r="13" spans="3:19" ht="15" customHeight="1">
      <c r="C13" s="86" t="s">
        <v>11</v>
      </c>
      <c r="D13" s="86"/>
      <c r="E13" s="51">
        <v>25</v>
      </c>
      <c r="F13" s="52">
        <v>12</v>
      </c>
      <c r="G13" s="53">
        <v>16</v>
      </c>
      <c r="H13" s="87">
        <f>G13*F13</f>
        <v>192</v>
      </c>
      <c r="I13" s="87"/>
      <c r="J13" s="88">
        <f>VLOOKUP(E13,D59:E74,2)</f>
        <v>3.55</v>
      </c>
      <c r="K13" s="88"/>
      <c r="L13" s="88">
        <f>H13*J13</f>
        <v>681.59999999999991</v>
      </c>
      <c r="M13" s="88"/>
      <c r="P13">
        <f>+L13*M9</f>
        <v>154041.59999999998</v>
      </c>
      <c r="Q13" t="s">
        <v>28</v>
      </c>
      <c r="S13">
        <f>+L13/$F$13</f>
        <v>56.79999999999999</v>
      </c>
    </row>
    <row r="14" spans="3:19" ht="15" customHeight="1">
      <c r="C14" s="86" t="s">
        <v>12</v>
      </c>
      <c r="D14" s="86"/>
      <c r="E14" s="51">
        <v>25</v>
      </c>
      <c r="F14" s="54">
        <v>11</v>
      </c>
      <c r="G14" s="53">
        <v>16</v>
      </c>
      <c r="H14" s="87">
        <f>G14*F14</f>
        <v>176</v>
      </c>
      <c r="I14" s="87"/>
      <c r="J14" s="88">
        <f>VLOOKUP(E14,D60:E75,2)</f>
        <v>3.55</v>
      </c>
      <c r="K14" s="88"/>
      <c r="L14" s="88">
        <f>H14*J14</f>
        <v>624.79999999999995</v>
      </c>
      <c r="M14" s="88"/>
      <c r="P14">
        <f t="shared" ref="P14" si="0">+L14*M10</f>
        <v>2824096</v>
      </c>
      <c r="Q14" t="s">
        <v>28</v>
      </c>
      <c r="S14">
        <f t="shared" ref="S14:S17" si="1">+L14/$F$13</f>
        <v>52.066666666666663</v>
      </c>
    </row>
    <row r="15" spans="3:19" ht="15" customHeight="1">
      <c r="C15" s="86" t="s">
        <v>13</v>
      </c>
      <c r="D15" s="86"/>
      <c r="E15" s="51">
        <v>10</v>
      </c>
      <c r="F15" s="55"/>
      <c r="G15" s="99">
        <f>M8/0.15</f>
        <v>133.33333333333334</v>
      </c>
      <c r="H15" s="87">
        <f>G15*F24</f>
        <v>376.8</v>
      </c>
      <c r="I15" s="87"/>
      <c r="J15" s="88">
        <f>VLOOKUP(E15,D59:E74,2)</f>
        <v>0.61699999999999999</v>
      </c>
      <c r="K15" s="88"/>
      <c r="L15" s="88">
        <f>H15*J15</f>
        <v>232.48560000000001</v>
      </c>
      <c r="M15" s="88"/>
      <c r="P15">
        <f>+L15*M9</f>
        <v>52541.745600000002</v>
      </c>
      <c r="Q15" t="s">
        <v>28</v>
      </c>
      <c r="S15">
        <f t="shared" si="1"/>
        <v>19.373799999999999</v>
      </c>
    </row>
    <row r="16" spans="3:19" ht="15" customHeight="1">
      <c r="C16" s="86" t="s">
        <v>14</v>
      </c>
      <c r="D16" s="86"/>
      <c r="E16" s="57">
        <v>20</v>
      </c>
      <c r="F16" s="58"/>
      <c r="G16" s="51">
        <v>8</v>
      </c>
      <c r="H16" s="89">
        <f>F27*G16</f>
        <v>22.8032</v>
      </c>
      <c r="I16" s="89"/>
      <c r="J16" s="90">
        <f>VLOOKUP(E16,D59:E74,2)</f>
        <v>2.4660000000000002</v>
      </c>
      <c r="K16" s="90"/>
      <c r="L16" s="90">
        <f>H16*J16</f>
        <v>56.232691200000005</v>
      </c>
      <c r="M16" s="90"/>
      <c r="N16" s="3"/>
      <c r="O16" s="4"/>
      <c r="P16">
        <f>+L16*M9</f>
        <v>12708.588211200002</v>
      </c>
      <c r="Q16" t="s">
        <v>28</v>
      </c>
      <c r="S16">
        <f t="shared" si="1"/>
        <v>4.6860576000000007</v>
      </c>
    </row>
    <row r="17" spans="3:22" ht="15" customHeight="1">
      <c r="C17" s="86" t="s">
        <v>15</v>
      </c>
      <c r="D17" s="86"/>
      <c r="E17" s="51">
        <v>18</v>
      </c>
      <c r="F17" s="58"/>
      <c r="G17" s="51">
        <v>12</v>
      </c>
      <c r="H17" s="89">
        <f>+G17*F29</f>
        <v>36</v>
      </c>
      <c r="I17" s="89"/>
      <c r="J17" s="90">
        <f>VLOOKUP(E17,D60:E75,2)</f>
        <v>2</v>
      </c>
      <c r="K17" s="90"/>
      <c r="L17" s="90">
        <f>H17*J17</f>
        <v>72</v>
      </c>
      <c r="M17" s="90"/>
      <c r="P17">
        <f>+L17*M9</f>
        <v>16272</v>
      </c>
      <c r="Q17" t="s">
        <v>28</v>
      </c>
      <c r="S17">
        <f t="shared" si="1"/>
        <v>6</v>
      </c>
    </row>
    <row r="18" spans="3:22" ht="15" customHeight="1">
      <c r="C18" s="5"/>
      <c r="D18" s="5"/>
      <c r="E18" s="5"/>
      <c r="F18" s="2"/>
      <c r="G18" s="2" t="s">
        <v>16</v>
      </c>
      <c r="P18" s="80">
        <f>+L20/M8*1000</f>
        <v>83.355914559999988</v>
      </c>
      <c r="Q18" s="80" t="s">
        <v>18</v>
      </c>
      <c r="S18">
        <f>SUM(S13:S17)</f>
        <v>138.92652426666663</v>
      </c>
      <c r="U18">
        <f>+P18*0.02</f>
        <v>1.6671182911999998</v>
      </c>
      <c r="V18">
        <f>+U18+P18</f>
        <v>85.023032851199986</v>
      </c>
    </row>
    <row r="19" spans="3:22" ht="15" customHeight="1">
      <c r="C19" s="5"/>
      <c r="D19" s="5"/>
      <c r="E19" s="5"/>
      <c r="F19" s="5"/>
      <c r="G19" s="5"/>
    </row>
    <row r="20" spans="3:22" ht="15" customHeight="1">
      <c r="C20" s="76" t="s">
        <v>19</v>
      </c>
      <c r="D20" s="76"/>
      <c r="E20" s="50" t="s">
        <v>20</v>
      </c>
      <c r="F20" s="50" t="s">
        <v>21</v>
      </c>
      <c r="G20" s="7"/>
      <c r="H20" s="31" t="s">
        <v>57</v>
      </c>
      <c r="I20" s="32"/>
      <c r="J20" s="32"/>
      <c r="K20" s="33"/>
      <c r="L20" s="23">
        <f>(L13+L14+L15+L16+L17)/1000</f>
        <v>1.6671182912</v>
      </c>
      <c r="M20" s="24" t="s">
        <v>17</v>
      </c>
      <c r="P20" s="38" t="s">
        <v>44</v>
      </c>
      <c r="Q20" s="39"/>
      <c r="R20" s="41"/>
      <c r="S20" s="40" t="s">
        <v>45</v>
      </c>
      <c r="T20" s="41"/>
    </row>
    <row r="21" spans="3:22" ht="15" customHeight="1">
      <c r="C21" s="70" t="s">
        <v>23</v>
      </c>
      <c r="D21" s="71"/>
      <c r="E21" s="101">
        <v>20</v>
      </c>
      <c r="F21" s="59">
        <f>E21/100</f>
        <v>0.2</v>
      </c>
      <c r="G21" s="8"/>
      <c r="H21" s="34" t="s">
        <v>56</v>
      </c>
      <c r="I21" s="35"/>
      <c r="J21" s="35"/>
      <c r="K21" s="36"/>
      <c r="L21" s="25">
        <f>M9*L20</f>
        <v>376.76873381119998</v>
      </c>
      <c r="M21" s="26" t="s">
        <v>17</v>
      </c>
      <c r="P21" s="42">
        <v>0.02</v>
      </c>
      <c r="Q21" s="43">
        <f>+P21*L21</f>
        <v>7.5353746762239995</v>
      </c>
      <c r="R21" s="45" t="s">
        <v>29</v>
      </c>
      <c r="S21" s="46">
        <f>+Q21+L21</f>
        <v>384.304108487424</v>
      </c>
      <c r="T21" s="47" t="s">
        <v>29</v>
      </c>
    </row>
    <row r="22" spans="3:22" ht="15" customHeight="1">
      <c r="C22" s="70" t="s">
        <v>24</v>
      </c>
      <c r="D22" s="71"/>
      <c r="E22" s="60">
        <f>(M7-(2*E30))</f>
        <v>90</v>
      </c>
      <c r="F22" s="59">
        <f>E22/100</f>
        <v>0.9</v>
      </c>
      <c r="G22" s="9"/>
      <c r="H22" s="6"/>
      <c r="I22" s="6"/>
      <c r="J22" s="6"/>
      <c r="K22" s="6"/>
      <c r="L22" s="5"/>
      <c r="M22" s="5"/>
      <c r="P22" s="42">
        <v>0.03</v>
      </c>
      <c r="Q22" s="43">
        <f>+P22*L21</f>
        <v>11.303062014336</v>
      </c>
      <c r="R22" s="45" t="s">
        <v>29</v>
      </c>
      <c r="S22" s="44">
        <f>+Q22+L21</f>
        <v>388.07179582553596</v>
      </c>
      <c r="T22" s="45" t="s">
        <v>29</v>
      </c>
    </row>
    <row r="23" spans="3:22" ht="15" customHeight="1">
      <c r="C23" s="70" t="s">
        <v>25</v>
      </c>
      <c r="D23" s="71"/>
      <c r="E23" s="61"/>
      <c r="F23" s="62">
        <f>F22/2</f>
        <v>0.45</v>
      </c>
      <c r="G23" s="5"/>
      <c r="H23" s="31" t="s">
        <v>58</v>
      </c>
      <c r="I23" s="32"/>
      <c r="J23" s="32"/>
      <c r="K23" s="33"/>
      <c r="L23" s="23">
        <f>3.14*((M7/2/100)^2)*M8</f>
        <v>15.700000000000001</v>
      </c>
      <c r="M23" s="29" t="s">
        <v>22</v>
      </c>
      <c r="P23" s="42">
        <v>0.04</v>
      </c>
      <c r="Q23" s="43">
        <f>+P23*L21</f>
        <v>15.070749352447999</v>
      </c>
      <c r="R23" s="45" t="s">
        <v>29</v>
      </c>
      <c r="S23" s="44">
        <f>+Q23+L21</f>
        <v>391.83948316364797</v>
      </c>
      <c r="T23" s="45" t="s">
        <v>29</v>
      </c>
    </row>
    <row r="24" spans="3:22" ht="15" customHeight="1">
      <c r="C24" s="70" t="s">
        <v>26</v>
      </c>
      <c r="D24" s="71"/>
      <c r="E24" s="63"/>
      <c r="F24" s="62">
        <f>(2*3.14)*F23</f>
        <v>2.8260000000000001</v>
      </c>
      <c r="G24" s="5"/>
      <c r="H24" s="34" t="s">
        <v>59</v>
      </c>
      <c r="I24" s="35"/>
      <c r="J24" s="35"/>
      <c r="K24" s="36"/>
      <c r="L24" s="25">
        <f>L23*M9</f>
        <v>3548.2000000000003</v>
      </c>
      <c r="M24" s="30" t="s">
        <v>22</v>
      </c>
      <c r="P24" s="42">
        <v>0.05</v>
      </c>
      <c r="Q24" s="43">
        <f>+P24*L21</f>
        <v>18.838436690559998</v>
      </c>
      <c r="R24" s="45" t="s">
        <v>29</v>
      </c>
      <c r="S24" s="44">
        <f>+Q24+L21</f>
        <v>395.60717050175998</v>
      </c>
      <c r="T24" s="45" t="s">
        <v>29</v>
      </c>
    </row>
    <row r="25" spans="3:22" ht="15" customHeight="1">
      <c r="C25" s="70" t="s">
        <v>30</v>
      </c>
      <c r="D25" s="71"/>
      <c r="E25" s="60">
        <f>(M7-(2*E30)-(2*(E16/10)))</f>
        <v>86</v>
      </c>
      <c r="F25" s="59">
        <f>E25/100</f>
        <v>0.86</v>
      </c>
      <c r="G25" s="5"/>
      <c r="H25" s="37"/>
      <c r="I25" s="37"/>
      <c r="J25" s="37"/>
      <c r="K25" s="37"/>
      <c r="L25" s="27"/>
      <c r="M25" s="28"/>
    </row>
    <row r="26" spans="3:22" ht="15" customHeight="1">
      <c r="C26" s="70" t="s">
        <v>32</v>
      </c>
      <c r="D26" s="71"/>
      <c r="E26" s="61"/>
      <c r="F26" s="59">
        <f>F25/2</f>
        <v>0.43</v>
      </c>
      <c r="G26" s="5"/>
      <c r="H26" s="10" t="s">
        <v>53</v>
      </c>
      <c r="I26" s="11"/>
      <c r="J26" s="11"/>
      <c r="K26" s="11"/>
      <c r="L26" s="11"/>
      <c r="M26" s="11"/>
      <c r="N26" s="11"/>
    </row>
    <row r="27" spans="3:22" ht="15" customHeight="1">
      <c r="C27" s="70" t="s">
        <v>33</v>
      </c>
      <c r="D27" s="71"/>
      <c r="E27" s="61"/>
      <c r="F27" s="59">
        <f>((2*3.14)*F26)+F28</f>
        <v>2.8504</v>
      </c>
      <c r="G27" s="5"/>
      <c r="H27" s="104" t="s">
        <v>55</v>
      </c>
      <c r="J27" s="9">
        <f>(L13+L14)*M9</f>
        <v>295246.39999999997</v>
      </c>
      <c r="K27" s="5" t="s">
        <v>28</v>
      </c>
      <c r="L27" s="12">
        <f t="shared" ref="L27:L28" si="2">J27/1000</f>
        <v>295.24639999999994</v>
      </c>
      <c r="M27" t="s">
        <v>29</v>
      </c>
      <c r="P27" s="38" t="s">
        <v>46</v>
      </c>
      <c r="Q27" s="39"/>
      <c r="R27" s="41"/>
      <c r="S27" s="40" t="s">
        <v>45</v>
      </c>
      <c r="T27" s="41"/>
    </row>
    <row r="28" spans="3:22" ht="15" customHeight="1">
      <c r="C28" s="70" t="s">
        <v>34</v>
      </c>
      <c r="D28" s="71"/>
      <c r="E28" s="102">
        <v>15</v>
      </c>
      <c r="F28" s="59">
        <f>E28/100</f>
        <v>0.15</v>
      </c>
      <c r="G28" s="5"/>
      <c r="H28" s="104" t="s">
        <v>27</v>
      </c>
      <c r="J28" s="9">
        <f>+L16*M9</f>
        <v>12708.588211200002</v>
      </c>
      <c r="K28" s="9" t="s">
        <v>28</v>
      </c>
      <c r="L28" s="12">
        <f t="shared" si="2"/>
        <v>12.708588211200002</v>
      </c>
      <c r="M28" t="s">
        <v>29</v>
      </c>
      <c r="P28" s="42">
        <v>0.02</v>
      </c>
      <c r="Q28" s="43">
        <f>+P28*L24</f>
        <v>70.964000000000013</v>
      </c>
      <c r="R28" s="45" t="s">
        <v>22</v>
      </c>
      <c r="S28" s="48">
        <f>+Q28+L24</f>
        <v>3619.1640000000002</v>
      </c>
      <c r="T28" s="49" t="s">
        <v>22</v>
      </c>
    </row>
    <row r="29" spans="3:22" ht="15" customHeight="1">
      <c r="C29" s="70" t="s">
        <v>35</v>
      </c>
      <c r="D29" s="71"/>
      <c r="E29" s="102">
        <v>300</v>
      </c>
      <c r="F29" s="59">
        <f>E29/100</f>
        <v>3</v>
      </c>
      <c r="G29" s="5"/>
      <c r="H29" s="104" t="s">
        <v>40</v>
      </c>
      <c r="J29" s="9">
        <f>+L17*M9</f>
        <v>16272</v>
      </c>
      <c r="K29" s="5" t="s">
        <v>28</v>
      </c>
      <c r="L29" s="12">
        <f>J29/1000</f>
        <v>16.271999999999998</v>
      </c>
      <c r="M29" t="s">
        <v>29</v>
      </c>
      <c r="P29" s="42">
        <v>0.03</v>
      </c>
      <c r="Q29" s="43">
        <f>+P29*L24</f>
        <v>106.446</v>
      </c>
      <c r="R29" s="45" t="s">
        <v>47</v>
      </c>
      <c r="S29" s="48">
        <f>+Q29+L24</f>
        <v>3654.6460000000002</v>
      </c>
      <c r="T29" s="49" t="s">
        <v>22</v>
      </c>
    </row>
    <row r="30" spans="3:22" ht="15" customHeight="1">
      <c r="C30" s="70" t="s">
        <v>36</v>
      </c>
      <c r="D30" s="71"/>
      <c r="E30" s="103">
        <v>5</v>
      </c>
      <c r="F30" s="65"/>
      <c r="G30" s="5"/>
      <c r="H30" s="104" t="s">
        <v>42</v>
      </c>
      <c r="J30" s="9">
        <f>L17*M11</f>
        <v>0</v>
      </c>
      <c r="K30" s="9" t="s">
        <v>28</v>
      </c>
      <c r="L30" s="12">
        <f>J30/1000</f>
        <v>0</v>
      </c>
      <c r="M30" t="s">
        <v>29</v>
      </c>
      <c r="P30" s="42">
        <v>0.04</v>
      </c>
      <c r="Q30" s="43">
        <f>+P30*L24</f>
        <v>141.92800000000003</v>
      </c>
      <c r="R30" s="45" t="s">
        <v>48</v>
      </c>
      <c r="S30" s="48">
        <f>+Q30+L24</f>
        <v>3690.1280000000002</v>
      </c>
      <c r="T30" s="49" t="s">
        <v>22</v>
      </c>
    </row>
    <row r="31" spans="3:22" ht="15" customHeight="1">
      <c r="C31" s="5"/>
      <c r="D31" s="5"/>
      <c r="E31" s="5"/>
      <c r="F31" s="15" t="s">
        <v>16</v>
      </c>
      <c r="G31" s="5"/>
      <c r="H31" s="104" t="s">
        <v>31</v>
      </c>
      <c r="J31" s="5">
        <f>(L22+L23+L17)*M13</f>
        <v>0</v>
      </c>
      <c r="K31" s="5" t="s">
        <v>28</v>
      </c>
      <c r="L31" s="12">
        <f>J31/1000</f>
        <v>0</v>
      </c>
      <c r="M31" t="s">
        <v>29</v>
      </c>
      <c r="P31" s="42">
        <v>0.05</v>
      </c>
      <c r="Q31" s="43">
        <f>+P31*L24</f>
        <v>177.41000000000003</v>
      </c>
      <c r="R31" s="45" t="s">
        <v>49</v>
      </c>
      <c r="S31" s="48">
        <f>+Q31+L24</f>
        <v>3725.61</v>
      </c>
      <c r="T31" s="49" t="s">
        <v>22</v>
      </c>
    </row>
    <row r="32" spans="3:22" ht="15" customHeight="1">
      <c r="C32" s="5"/>
      <c r="D32" s="5"/>
      <c r="E32" s="5"/>
      <c r="F32" s="5"/>
      <c r="G32" s="5"/>
      <c r="H32" s="104" t="s">
        <v>43</v>
      </c>
      <c r="J32" s="9">
        <f>+L15*M9</f>
        <v>52541.745600000002</v>
      </c>
      <c r="K32" s="9" t="s">
        <v>28</v>
      </c>
      <c r="L32" s="12">
        <f>J32/1000</f>
        <v>52.541745599999999</v>
      </c>
      <c r="M32" t="s">
        <v>29</v>
      </c>
    </row>
    <row r="33" spans="2:14" ht="15" customHeight="1"/>
    <row r="34" spans="2:14" ht="15" customHeight="1">
      <c r="C34" s="1"/>
      <c r="D34" s="1"/>
      <c r="E34" s="1"/>
      <c r="F34" s="13"/>
      <c r="G34" s="13"/>
      <c r="H34" s="13"/>
      <c r="I34" s="79"/>
      <c r="J34" s="98"/>
      <c r="K34" s="92"/>
      <c r="L34" s="93"/>
      <c r="M34" s="94"/>
    </row>
    <row r="35" spans="2:14" ht="15" customHeight="1">
      <c r="C35" s="1"/>
      <c r="D35" s="1"/>
      <c r="E35" s="1"/>
      <c r="F35" s="13"/>
      <c r="G35" s="13"/>
      <c r="H35" s="16"/>
      <c r="I35" s="79"/>
      <c r="J35" s="92"/>
      <c r="K35" s="92"/>
      <c r="L35" s="95"/>
      <c r="M35" s="94"/>
    </row>
    <row r="36" spans="2:14" ht="15" customHeight="1">
      <c r="C36" s="1"/>
      <c r="D36" s="13"/>
      <c r="E36" s="13"/>
      <c r="F36" s="77"/>
      <c r="G36" s="78"/>
      <c r="H36" s="17"/>
      <c r="I36" s="17"/>
      <c r="J36" s="17"/>
      <c r="K36" s="17"/>
      <c r="L36" s="17"/>
      <c r="M36" s="17"/>
      <c r="N36" s="17"/>
    </row>
    <row r="37" spans="2:14" ht="15" customHeight="1"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2:14" ht="15" customHeight="1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2:14" ht="15" customHeight="1">
      <c r="C39" s="17"/>
      <c r="D39" s="17"/>
      <c r="E39" s="17"/>
      <c r="F39" s="17"/>
      <c r="G39" s="17"/>
      <c r="H39" s="19"/>
      <c r="I39" s="9"/>
      <c r="J39" s="91"/>
      <c r="K39" s="92"/>
      <c r="L39" s="93"/>
      <c r="M39" s="94"/>
    </row>
    <row r="40" spans="2:14">
      <c r="C40" s="1"/>
      <c r="D40" s="13"/>
      <c r="E40" s="13"/>
      <c r="F40" s="96"/>
      <c r="G40" s="97"/>
      <c r="H40" s="14"/>
      <c r="I40" s="14"/>
      <c r="J40" s="92"/>
      <c r="K40" s="92"/>
      <c r="L40" s="95"/>
      <c r="M40" s="94"/>
    </row>
    <row r="41" spans="2:14">
      <c r="D41" s="14"/>
      <c r="E41" s="14"/>
      <c r="F41" s="14"/>
      <c r="G41" s="14"/>
      <c r="H41" s="13"/>
      <c r="I41" s="9"/>
      <c r="J41" s="9"/>
      <c r="K41" s="9"/>
      <c r="L41" s="9"/>
      <c r="M41" s="9"/>
    </row>
    <row r="42" spans="2:14">
      <c r="D42" s="13"/>
      <c r="E42" s="13"/>
      <c r="F42" s="13"/>
      <c r="G42" s="20"/>
      <c r="H42" s="13"/>
      <c r="I42" s="5"/>
      <c r="J42" s="9"/>
      <c r="K42" s="9"/>
      <c r="L42" s="93"/>
      <c r="M42" s="94"/>
    </row>
    <row r="43" spans="2:14">
      <c r="D43" s="13"/>
      <c r="E43" s="13"/>
      <c r="F43" s="13"/>
      <c r="G43" s="20"/>
      <c r="H43" s="13"/>
      <c r="I43" s="5"/>
      <c r="J43" s="13"/>
      <c r="K43" s="13"/>
      <c r="L43" s="95"/>
      <c r="M43" s="94"/>
    </row>
    <row r="44" spans="2:14">
      <c r="D44" s="13"/>
      <c r="E44" s="13"/>
      <c r="F44" s="13"/>
      <c r="G44" s="13"/>
      <c r="H44" s="1"/>
      <c r="I44" s="5"/>
      <c r="J44" s="13"/>
      <c r="K44" s="13"/>
      <c r="L44" s="9"/>
      <c r="M44" s="9"/>
    </row>
    <row r="45" spans="2:14">
      <c r="C45" s="1"/>
      <c r="D45" s="1"/>
      <c r="E45" s="1"/>
      <c r="F45" s="1"/>
      <c r="G45" s="1"/>
      <c r="H45" s="1"/>
      <c r="I45" s="5"/>
      <c r="J45" s="13"/>
      <c r="K45" s="13"/>
      <c r="L45" s="13"/>
      <c r="M45" s="13"/>
    </row>
    <row r="46" spans="2:14">
      <c r="C46" s="1"/>
      <c r="D46" s="1"/>
      <c r="E46" s="1"/>
      <c r="F46" s="1"/>
      <c r="G46" s="1"/>
      <c r="H46" s="1"/>
      <c r="I46" s="5"/>
      <c r="J46" s="1"/>
      <c r="K46" s="1"/>
      <c r="L46" s="13"/>
      <c r="M46" s="13"/>
    </row>
    <row r="47" spans="2:14">
      <c r="B47" s="105"/>
      <c r="C47" s="105"/>
      <c r="D47" s="105"/>
      <c r="E47" s="105"/>
      <c r="F47" s="105"/>
      <c r="G47" s="105"/>
      <c r="H47" s="105"/>
      <c r="I47" s="106"/>
      <c r="J47" s="105"/>
      <c r="K47" s="105"/>
      <c r="L47" s="107" t="s">
        <v>60</v>
      </c>
      <c r="M47" s="107"/>
      <c r="N47" s="107"/>
    </row>
    <row r="48" spans="2:14">
      <c r="B48" s="105"/>
      <c r="C48" s="105"/>
      <c r="D48" s="105"/>
      <c r="E48" s="105"/>
      <c r="F48" s="105"/>
      <c r="G48" s="105"/>
      <c r="H48" s="105"/>
      <c r="I48" s="106"/>
      <c r="J48" s="105"/>
      <c r="K48" s="105"/>
      <c r="L48" s="107"/>
      <c r="M48" s="107"/>
      <c r="N48" s="107"/>
    </row>
    <row r="49" spans="3:9">
      <c r="C49" s="1"/>
      <c r="D49" s="1"/>
      <c r="E49" s="1"/>
      <c r="F49" s="1"/>
      <c r="G49" s="1"/>
      <c r="H49" s="1"/>
      <c r="I49" s="5"/>
    </row>
    <row r="50" spans="3:9">
      <c r="C50" s="1"/>
      <c r="D50" s="1"/>
      <c r="E50" s="1"/>
      <c r="F50" s="1"/>
      <c r="G50" s="1"/>
      <c r="H50" s="1"/>
      <c r="I50" s="5"/>
    </row>
    <row r="51" spans="3:9">
      <c r="C51" s="1"/>
      <c r="D51" s="1"/>
      <c r="E51" s="1"/>
      <c r="F51" s="1"/>
      <c r="G51" s="1"/>
      <c r="H51" s="1"/>
      <c r="I51" s="1"/>
    </row>
    <row r="52" spans="3:9">
      <c r="C52" s="1"/>
      <c r="D52" s="1"/>
      <c r="E52" s="1"/>
      <c r="F52" s="1"/>
      <c r="G52" s="1"/>
      <c r="H52" s="1"/>
      <c r="I52" s="1"/>
    </row>
    <row r="53" spans="3:9">
      <c r="C53" s="1"/>
      <c r="D53" s="1"/>
      <c r="E53" s="1"/>
      <c r="F53" s="1"/>
      <c r="G53" s="1"/>
      <c r="H53" s="1"/>
      <c r="I53" s="1"/>
    </row>
    <row r="54" spans="3:9">
      <c r="C54" s="1"/>
      <c r="D54" s="1"/>
      <c r="E54" s="1"/>
      <c r="F54" s="1"/>
      <c r="G54" s="1"/>
      <c r="H54" s="1"/>
      <c r="I54" s="1"/>
    </row>
    <row r="55" spans="3:9">
      <c r="C55" s="1"/>
      <c r="D55" s="1"/>
      <c r="E55" s="1"/>
      <c r="F55" s="1"/>
      <c r="G55" s="1"/>
      <c r="H55" s="1"/>
    </row>
    <row r="56" spans="3:9">
      <c r="C56" s="1"/>
      <c r="D56" s="1"/>
      <c r="E56" s="1"/>
      <c r="F56" s="1"/>
      <c r="G56" s="1"/>
    </row>
    <row r="59" spans="3:9">
      <c r="D59" s="74" t="s">
        <v>37</v>
      </c>
      <c r="E59" s="75" t="s">
        <v>38</v>
      </c>
    </row>
    <row r="60" spans="3:9">
      <c r="D60" s="21">
        <v>6</v>
      </c>
      <c r="E60" s="22">
        <v>0.222</v>
      </c>
    </row>
    <row r="61" spans="3:9">
      <c r="D61" s="21">
        <v>8</v>
      </c>
      <c r="E61" s="22">
        <v>0.39500000000000002</v>
      </c>
    </row>
    <row r="62" spans="3:9">
      <c r="D62" s="21">
        <v>10</v>
      </c>
      <c r="E62" s="22">
        <v>0.61699999999999999</v>
      </c>
    </row>
    <row r="63" spans="3:9">
      <c r="D63" s="21">
        <v>12</v>
      </c>
      <c r="E63" s="22">
        <v>0.88800000000000001</v>
      </c>
    </row>
    <row r="64" spans="3:9">
      <c r="D64" s="21">
        <v>14</v>
      </c>
      <c r="E64" s="22">
        <v>1.21</v>
      </c>
    </row>
    <row r="65" spans="4:5">
      <c r="D65" s="21">
        <v>16</v>
      </c>
      <c r="E65" s="22">
        <v>1.58</v>
      </c>
    </row>
    <row r="66" spans="4:5">
      <c r="D66" s="21">
        <v>18</v>
      </c>
      <c r="E66" s="22">
        <v>2</v>
      </c>
    </row>
    <row r="67" spans="4:5">
      <c r="D67" s="21">
        <v>20</v>
      </c>
      <c r="E67" s="22">
        <v>2.4660000000000002</v>
      </c>
    </row>
    <row r="68" spans="4:5">
      <c r="D68" s="21">
        <v>22</v>
      </c>
      <c r="E68" s="22">
        <v>2.98</v>
      </c>
    </row>
    <row r="69" spans="4:5">
      <c r="D69" s="21">
        <v>24</v>
      </c>
      <c r="E69" s="22">
        <v>3.55</v>
      </c>
    </row>
    <row r="70" spans="4:5">
      <c r="D70" s="21">
        <v>26</v>
      </c>
      <c r="E70" s="22">
        <v>4.17</v>
      </c>
    </row>
    <row r="71" spans="4:5">
      <c r="D71" s="72">
        <v>28</v>
      </c>
      <c r="E71" s="73">
        <v>4.83</v>
      </c>
    </row>
    <row r="72" spans="4:5">
      <c r="D72" s="21">
        <v>30</v>
      </c>
      <c r="E72" s="22">
        <v>5.55</v>
      </c>
    </row>
    <row r="73" spans="4:5">
      <c r="D73" s="72">
        <v>32</v>
      </c>
      <c r="E73" s="73">
        <v>6.31</v>
      </c>
    </row>
    <row r="74" spans="4:5">
      <c r="D74" s="21">
        <v>34</v>
      </c>
      <c r="E74" s="22">
        <v>7.13</v>
      </c>
    </row>
  </sheetData>
  <mergeCells count="40">
    <mergeCell ref="L47:N48"/>
    <mergeCell ref="C3:N3"/>
    <mergeCell ref="C4:N4"/>
    <mergeCell ref="D7:I7"/>
    <mergeCell ref="K7:L7"/>
    <mergeCell ref="D8:I8"/>
    <mergeCell ref="K8:L8"/>
    <mergeCell ref="D9:I9"/>
    <mergeCell ref="K9:L9"/>
    <mergeCell ref="K10:L10"/>
    <mergeCell ref="C12:D12"/>
    <mergeCell ref="H12:I12"/>
    <mergeCell ref="J12:K12"/>
    <mergeCell ref="L12:M12"/>
    <mergeCell ref="C13:D13"/>
    <mergeCell ref="H13:I13"/>
    <mergeCell ref="J13:K13"/>
    <mergeCell ref="L13:M13"/>
    <mergeCell ref="C14:D14"/>
    <mergeCell ref="H14:I14"/>
    <mergeCell ref="J14:K14"/>
    <mergeCell ref="L14:M14"/>
    <mergeCell ref="C15:D15"/>
    <mergeCell ref="H15:I15"/>
    <mergeCell ref="J15:K15"/>
    <mergeCell ref="L15:M15"/>
    <mergeCell ref="C16:D16"/>
    <mergeCell ref="H16:I16"/>
    <mergeCell ref="J16:K16"/>
    <mergeCell ref="L16:M16"/>
    <mergeCell ref="J39:K40"/>
    <mergeCell ref="L39:M40"/>
    <mergeCell ref="F40:G40"/>
    <mergeCell ref="L42:M43"/>
    <mergeCell ref="C17:D17"/>
    <mergeCell ref="H17:I17"/>
    <mergeCell ref="J17:K17"/>
    <mergeCell ref="L17:M17"/>
    <mergeCell ref="J34:K35"/>
    <mergeCell ref="L34:M35"/>
  </mergeCells>
  <pageMargins left="0.7" right="0.7" top="0.75" bottom="0.75" header="0.3" footer="0.3"/>
  <pageSetup paperSize="9" scale="71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74"/>
  <sheetViews>
    <sheetView showGridLines="0" view="pageBreakPreview" zoomScaleNormal="100" zoomScaleSheetLayoutView="100" workbookViewId="0">
      <selection activeCell="F24" sqref="F24"/>
    </sheetView>
  </sheetViews>
  <sheetFormatPr defaultRowHeight="15"/>
  <cols>
    <col min="1" max="2" width="2.28515625" customWidth="1"/>
    <col min="3" max="3" width="11.85546875" customWidth="1"/>
    <col min="4" max="4" width="11" customWidth="1"/>
    <col min="5" max="5" width="10.85546875" bestFit="1" customWidth="1"/>
    <col min="12" max="12" width="12.7109375" bestFit="1" customWidth="1"/>
    <col min="14" max="14" width="4.85546875" customWidth="1"/>
    <col min="19" max="19" width="11.28515625" bestFit="1" customWidth="1"/>
  </cols>
  <sheetData>
    <row r="3" spans="3:19" ht="15" customHeight="1">
      <c r="C3" s="81">
        <f>D7</f>
        <v>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3:19" ht="15" customHeight="1">
      <c r="C4" s="81" t="s">
        <v>54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3:19" ht="15" customHeight="1"/>
    <row r="6" spans="3:19"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3:19">
      <c r="C7" s="66" t="s">
        <v>50</v>
      </c>
      <c r="D7" s="82"/>
      <c r="E7" s="82"/>
      <c r="F7" s="82"/>
      <c r="G7" s="82"/>
      <c r="H7" s="82"/>
      <c r="I7" s="82"/>
      <c r="K7" s="83" t="s">
        <v>0</v>
      </c>
      <c r="L7" s="83"/>
      <c r="M7" s="67">
        <v>80</v>
      </c>
    </row>
    <row r="8" spans="3:19">
      <c r="C8" s="66" t="s">
        <v>51</v>
      </c>
      <c r="D8" s="82"/>
      <c r="E8" s="82"/>
      <c r="F8" s="82"/>
      <c r="G8" s="82"/>
      <c r="H8" s="82"/>
      <c r="I8" s="82"/>
      <c r="J8" s="1"/>
      <c r="K8" s="83" t="s">
        <v>1</v>
      </c>
      <c r="L8" s="83"/>
      <c r="M8" s="68">
        <v>20</v>
      </c>
    </row>
    <row r="9" spans="3:19" ht="15" customHeight="1">
      <c r="C9" s="66" t="s">
        <v>52</v>
      </c>
      <c r="D9" s="82" t="s">
        <v>39</v>
      </c>
      <c r="E9" s="82"/>
      <c r="F9" s="82"/>
      <c r="G9" s="82"/>
      <c r="H9" s="82"/>
      <c r="I9" s="82"/>
      <c r="K9" s="83" t="s">
        <v>2</v>
      </c>
      <c r="L9" s="83"/>
      <c r="M9" s="67">
        <v>77</v>
      </c>
    </row>
    <row r="10" spans="3:19">
      <c r="K10" s="83" t="s">
        <v>3</v>
      </c>
      <c r="L10" s="83"/>
      <c r="M10" s="69">
        <f>M8*M9</f>
        <v>1540</v>
      </c>
    </row>
    <row r="11" spans="3:19" ht="13.5" customHeight="1"/>
    <row r="12" spans="3:19" ht="14.25" customHeight="1">
      <c r="C12" s="84" t="s">
        <v>4</v>
      </c>
      <c r="D12" s="84"/>
      <c r="E12" s="50" t="s">
        <v>5</v>
      </c>
      <c r="F12" s="50" t="s">
        <v>6</v>
      </c>
      <c r="G12" s="50" t="s">
        <v>7</v>
      </c>
      <c r="H12" s="85" t="s">
        <v>8</v>
      </c>
      <c r="I12" s="85"/>
      <c r="J12" s="85" t="s">
        <v>9</v>
      </c>
      <c r="K12" s="85"/>
      <c r="L12" s="85" t="s">
        <v>10</v>
      </c>
      <c r="M12" s="85"/>
    </row>
    <row r="13" spans="3:19" ht="15" customHeight="1">
      <c r="C13" s="86" t="s">
        <v>11</v>
      </c>
      <c r="D13" s="86"/>
      <c r="E13" s="51">
        <v>20</v>
      </c>
      <c r="F13" s="52">
        <v>12</v>
      </c>
      <c r="G13" s="53">
        <v>16</v>
      </c>
      <c r="H13" s="87">
        <f>G13*F13</f>
        <v>192</v>
      </c>
      <c r="I13" s="87"/>
      <c r="J13" s="88">
        <f>VLOOKUP(E13,D59:E74,2)</f>
        <v>2.4660000000000002</v>
      </c>
      <c r="K13" s="88"/>
      <c r="L13" s="88">
        <f>H13*J13</f>
        <v>473.47200000000004</v>
      </c>
      <c r="M13" s="88"/>
      <c r="P13">
        <f>+L13*M9</f>
        <v>36457.344000000005</v>
      </c>
      <c r="Q13" t="s">
        <v>28</v>
      </c>
      <c r="S13">
        <f>+L13/$F$13</f>
        <v>39.456000000000003</v>
      </c>
    </row>
    <row r="14" spans="3:19" ht="15" customHeight="1">
      <c r="C14" s="86" t="s">
        <v>12</v>
      </c>
      <c r="D14" s="86"/>
      <c r="E14" s="51">
        <v>20</v>
      </c>
      <c r="F14" s="54">
        <v>11</v>
      </c>
      <c r="G14" s="53">
        <v>16</v>
      </c>
      <c r="H14" s="87">
        <f>G14*F14</f>
        <v>176</v>
      </c>
      <c r="I14" s="87"/>
      <c r="J14" s="88">
        <f>VLOOKUP(E14,D60:E75,2)</f>
        <v>2.4660000000000002</v>
      </c>
      <c r="K14" s="88"/>
      <c r="L14" s="88">
        <f>H14*J14</f>
        <v>434.01600000000002</v>
      </c>
      <c r="M14" s="88"/>
      <c r="P14">
        <f t="shared" ref="P14" si="0">+L14*M10</f>
        <v>668384.64</v>
      </c>
      <c r="Q14" t="s">
        <v>28</v>
      </c>
      <c r="S14">
        <f t="shared" ref="S14:S17" si="1">+L14/$F$13</f>
        <v>36.167999999999999</v>
      </c>
    </row>
    <row r="15" spans="3:19" ht="15" customHeight="1">
      <c r="C15" s="86" t="s">
        <v>13</v>
      </c>
      <c r="D15" s="86"/>
      <c r="E15" s="51">
        <v>10</v>
      </c>
      <c r="F15" s="55"/>
      <c r="G15" s="56">
        <f>M8/0.15</f>
        <v>133.33333333333334</v>
      </c>
      <c r="H15" s="87">
        <f>G15*F24</f>
        <v>293.06666666666666</v>
      </c>
      <c r="I15" s="87"/>
      <c r="J15" s="88">
        <f>VLOOKUP(E15,D59:E74,2)</f>
        <v>0.61699999999999999</v>
      </c>
      <c r="K15" s="88"/>
      <c r="L15" s="88">
        <f>H15*J15</f>
        <v>180.82213333333334</v>
      </c>
      <c r="M15" s="88"/>
      <c r="P15">
        <f>+L15*M9</f>
        <v>13923.304266666668</v>
      </c>
      <c r="Q15" t="s">
        <v>28</v>
      </c>
      <c r="S15">
        <f t="shared" si="1"/>
        <v>15.068511111111112</v>
      </c>
    </row>
    <row r="16" spans="3:19" ht="15" customHeight="1">
      <c r="C16" s="86" t="s">
        <v>14</v>
      </c>
      <c r="D16" s="86"/>
      <c r="E16" s="57">
        <v>18</v>
      </c>
      <c r="F16" s="58"/>
      <c r="G16" s="51">
        <v>8</v>
      </c>
      <c r="H16" s="89">
        <f>F27*G16</f>
        <v>17.87968</v>
      </c>
      <c r="I16" s="89"/>
      <c r="J16" s="90">
        <f>VLOOKUP(E16,D59:E74,2)</f>
        <v>2</v>
      </c>
      <c r="K16" s="90"/>
      <c r="L16" s="90">
        <f>H16*J16</f>
        <v>35.759360000000001</v>
      </c>
      <c r="M16" s="90"/>
      <c r="N16" s="3"/>
      <c r="O16" s="4"/>
      <c r="P16">
        <f>+L16*M9</f>
        <v>2753.4707200000003</v>
      </c>
      <c r="Q16" t="s">
        <v>28</v>
      </c>
      <c r="S16">
        <f t="shared" si="1"/>
        <v>2.9799466666666667</v>
      </c>
    </row>
    <row r="17" spans="3:22" ht="15" customHeight="1">
      <c r="C17" s="86" t="s">
        <v>15</v>
      </c>
      <c r="D17" s="86"/>
      <c r="E17" s="51">
        <v>18</v>
      </c>
      <c r="F17" s="58"/>
      <c r="G17" s="51">
        <v>12</v>
      </c>
      <c r="H17" s="89">
        <f>+G17*F29</f>
        <v>36</v>
      </c>
      <c r="I17" s="89"/>
      <c r="J17" s="90">
        <f>VLOOKUP(E17,D60:E75,2)</f>
        <v>2</v>
      </c>
      <c r="K17" s="90"/>
      <c r="L17" s="90">
        <f>H17*J17</f>
        <v>72</v>
      </c>
      <c r="M17" s="90"/>
      <c r="P17">
        <f>+L17*M9</f>
        <v>5544</v>
      </c>
      <c r="Q17" t="s">
        <v>28</v>
      </c>
      <c r="S17">
        <f t="shared" si="1"/>
        <v>6</v>
      </c>
    </row>
    <row r="18" spans="3:22" ht="15" customHeight="1">
      <c r="C18" s="5"/>
      <c r="D18" s="5"/>
      <c r="E18" s="5"/>
      <c r="F18" s="2"/>
      <c r="G18" s="2" t="s">
        <v>16</v>
      </c>
      <c r="P18" s="80">
        <f>+L20/M8*1000</f>
        <v>59.803474666666666</v>
      </c>
      <c r="Q18" s="80" t="s">
        <v>18</v>
      </c>
      <c r="S18">
        <f>SUM(S13:S17)</f>
        <v>99.672457777777765</v>
      </c>
      <c r="U18">
        <f>+P18*0.02</f>
        <v>1.1960694933333333</v>
      </c>
      <c r="V18">
        <f>+U18+P18</f>
        <v>60.999544159999999</v>
      </c>
    </row>
    <row r="19" spans="3:22" ht="15" customHeight="1">
      <c r="C19" s="5"/>
      <c r="D19" s="5"/>
      <c r="E19" s="5"/>
      <c r="F19" s="5"/>
      <c r="G19" s="5"/>
    </row>
    <row r="20" spans="3:22" ht="15" customHeight="1">
      <c r="C20" s="76" t="s">
        <v>19</v>
      </c>
      <c r="D20" s="76"/>
      <c r="E20" s="50" t="s">
        <v>20</v>
      </c>
      <c r="F20" s="50" t="s">
        <v>21</v>
      </c>
      <c r="G20" s="7"/>
      <c r="H20" s="31" t="s">
        <v>57</v>
      </c>
      <c r="I20" s="32"/>
      <c r="J20" s="32"/>
      <c r="K20" s="33"/>
      <c r="L20" s="23">
        <f>(L13+L14+L15+L16+L17)/1000</f>
        <v>1.1960694933333333</v>
      </c>
      <c r="M20" s="24" t="s">
        <v>17</v>
      </c>
      <c r="P20" s="38" t="s">
        <v>44</v>
      </c>
      <c r="Q20" s="39"/>
      <c r="R20" s="41"/>
      <c r="S20" s="40" t="s">
        <v>45</v>
      </c>
      <c r="T20" s="41"/>
    </row>
    <row r="21" spans="3:22" ht="15" customHeight="1">
      <c r="C21" s="70" t="s">
        <v>23</v>
      </c>
      <c r="D21" s="71"/>
      <c r="E21" s="101">
        <v>20</v>
      </c>
      <c r="F21" s="59">
        <f>E21/100</f>
        <v>0.2</v>
      </c>
      <c r="G21" s="8"/>
      <c r="H21" s="34" t="s">
        <v>56</v>
      </c>
      <c r="I21" s="35"/>
      <c r="J21" s="35"/>
      <c r="K21" s="36"/>
      <c r="L21" s="25">
        <f>M9*L20</f>
        <v>92.097350986666669</v>
      </c>
      <c r="M21" s="26" t="s">
        <v>17</v>
      </c>
      <c r="P21" s="42">
        <v>0.02</v>
      </c>
      <c r="Q21" s="43">
        <f>+P21*L21</f>
        <v>1.8419470197333334</v>
      </c>
      <c r="R21" s="45" t="s">
        <v>29</v>
      </c>
      <c r="S21" s="46">
        <f>+Q21+L21</f>
        <v>93.939298006400008</v>
      </c>
      <c r="T21" s="47" t="s">
        <v>29</v>
      </c>
    </row>
    <row r="22" spans="3:22" ht="15" customHeight="1">
      <c r="C22" s="70" t="s">
        <v>24</v>
      </c>
      <c r="D22" s="71"/>
      <c r="E22" s="60">
        <f>(M7-(2*E30))</f>
        <v>70</v>
      </c>
      <c r="F22" s="59">
        <f>E22/100</f>
        <v>0.7</v>
      </c>
      <c r="G22" s="9"/>
      <c r="H22" s="6"/>
      <c r="I22" s="6"/>
      <c r="J22" s="6"/>
      <c r="K22" s="6"/>
      <c r="L22" s="5"/>
      <c r="M22" s="5"/>
      <c r="P22" s="42">
        <v>0.03</v>
      </c>
      <c r="Q22" s="43">
        <f>+P22*L21</f>
        <v>2.7629205296000001</v>
      </c>
      <c r="R22" s="45" t="s">
        <v>29</v>
      </c>
      <c r="S22" s="44">
        <f>+Q22+L21</f>
        <v>94.860271516266664</v>
      </c>
      <c r="T22" s="45" t="s">
        <v>29</v>
      </c>
    </row>
    <row r="23" spans="3:22" ht="15" customHeight="1">
      <c r="C23" s="70" t="s">
        <v>25</v>
      </c>
      <c r="D23" s="71"/>
      <c r="E23" s="61"/>
      <c r="F23" s="62">
        <f>F22/2</f>
        <v>0.35</v>
      </c>
      <c r="G23" s="5"/>
      <c r="H23" s="31" t="s">
        <v>58</v>
      </c>
      <c r="I23" s="32"/>
      <c r="J23" s="32"/>
      <c r="K23" s="33"/>
      <c r="L23" s="23">
        <f>3.14*((M7/2/100)^2)*M8</f>
        <v>10.048000000000002</v>
      </c>
      <c r="M23" s="29" t="s">
        <v>22</v>
      </c>
      <c r="P23" s="42">
        <v>0.04</v>
      </c>
      <c r="Q23" s="43">
        <f>+P23*L21</f>
        <v>3.6838940394666668</v>
      </c>
      <c r="R23" s="45" t="s">
        <v>29</v>
      </c>
      <c r="S23" s="44">
        <f>+Q23+L21</f>
        <v>95.781245026133334</v>
      </c>
      <c r="T23" s="45" t="s">
        <v>29</v>
      </c>
    </row>
    <row r="24" spans="3:22" ht="15" customHeight="1">
      <c r="C24" s="70" t="s">
        <v>26</v>
      </c>
      <c r="D24" s="71"/>
      <c r="E24" s="63"/>
      <c r="F24" s="62">
        <f>(2*3.14)*F23</f>
        <v>2.198</v>
      </c>
      <c r="G24" s="5"/>
      <c r="H24" s="34" t="s">
        <v>59</v>
      </c>
      <c r="I24" s="35"/>
      <c r="J24" s="35"/>
      <c r="K24" s="36"/>
      <c r="L24" s="25">
        <f>L23*M9</f>
        <v>773.69600000000014</v>
      </c>
      <c r="M24" s="30" t="s">
        <v>22</v>
      </c>
      <c r="P24" s="42">
        <v>0.05</v>
      </c>
      <c r="Q24" s="43">
        <f>+P24*L21</f>
        <v>4.604867549333334</v>
      </c>
      <c r="R24" s="45" t="s">
        <v>29</v>
      </c>
      <c r="S24" s="44">
        <f>+Q24+L21</f>
        <v>96.702218536000004</v>
      </c>
      <c r="T24" s="45" t="s">
        <v>29</v>
      </c>
    </row>
    <row r="25" spans="3:22" ht="15" customHeight="1">
      <c r="C25" s="70" t="s">
        <v>30</v>
      </c>
      <c r="D25" s="71"/>
      <c r="E25" s="60">
        <f>(M7-(2*E30)-(2*(E16/10)))</f>
        <v>66.400000000000006</v>
      </c>
      <c r="F25" s="59">
        <f>E25/100</f>
        <v>0.66400000000000003</v>
      </c>
      <c r="G25" s="5"/>
      <c r="H25" s="37"/>
      <c r="I25" s="37"/>
      <c r="J25" s="37"/>
      <c r="K25" s="37"/>
      <c r="L25" s="27"/>
      <c r="M25" s="28"/>
    </row>
    <row r="26" spans="3:22" ht="15" customHeight="1">
      <c r="C26" s="70" t="s">
        <v>32</v>
      </c>
      <c r="D26" s="71"/>
      <c r="E26" s="61"/>
      <c r="F26" s="59">
        <f>F25/2</f>
        <v>0.33200000000000002</v>
      </c>
      <c r="G26" s="5"/>
      <c r="H26" s="10" t="s">
        <v>53</v>
      </c>
      <c r="I26" s="11"/>
      <c r="J26" s="11"/>
      <c r="K26" s="11"/>
      <c r="L26" s="11"/>
      <c r="M26" s="11"/>
      <c r="N26" s="11"/>
    </row>
    <row r="27" spans="3:22" ht="15" customHeight="1">
      <c r="C27" s="70" t="s">
        <v>33</v>
      </c>
      <c r="D27" s="71"/>
      <c r="E27" s="61"/>
      <c r="F27" s="59">
        <f>((2*3.14)*F26)+F28</f>
        <v>2.2349600000000001</v>
      </c>
      <c r="G27" s="5"/>
      <c r="H27" s="104" t="s">
        <v>27</v>
      </c>
      <c r="J27" s="5">
        <f>(L13+L17)*M9</f>
        <v>42001.343999999997</v>
      </c>
      <c r="K27" s="5" t="s">
        <v>28</v>
      </c>
      <c r="L27" s="12">
        <f t="shared" ref="L27:L28" si="2">J27/1000</f>
        <v>42.001343999999996</v>
      </c>
      <c r="M27" t="s">
        <v>29</v>
      </c>
      <c r="P27" s="38" t="s">
        <v>46</v>
      </c>
      <c r="Q27" s="39"/>
      <c r="R27" s="41"/>
      <c r="S27" s="40" t="s">
        <v>45</v>
      </c>
      <c r="T27" s="41"/>
    </row>
    <row r="28" spans="3:22" ht="15" customHeight="1">
      <c r="C28" s="70" t="s">
        <v>34</v>
      </c>
      <c r="D28" s="71"/>
      <c r="E28" s="64">
        <v>15</v>
      </c>
      <c r="F28" s="59">
        <f>E28/100</f>
        <v>0.15</v>
      </c>
      <c r="G28" s="5"/>
      <c r="H28" s="104" t="s">
        <v>40</v>
      </c>
      <c r="J28" s="9">
        <f>(L16+L17)*M9</f>
        <v>8297.4707199999993</v>
      </c>
      <c r="K28" s="9" t="s">
        <v>28</v>
      </c>
      <c r="L28" s="12">
        <f t="shared" si="2"/>
        <v>8.2974707199999997</v>
      </c>
      <c r="M28" t="s">
        <v>29</v>
      </c>
      <c r="P28" s="42">
        <v>0.02</v>
      </c>
      <c r="Q28" s="43">
        <f>+P28*L24</f>
        <v>15.473920000000003</v>
      </c>
      <c r="R28" s="45" t="s">
        <v>22</v>
      </c>
      <c r="S28" s="48">
        <f>+Q28+L24</f>
        <v>789.16992000000016</v>
      </c>
      <c r="T28" s="49" t="s">
        <v>22</v>
      </c>
    </row>
    <row r="29" spans="3:22" ht="15" customHeight="1">
      <c r="C29" s="70" t="s">
        <v>35</v>
      </c>
      <c r="D29" s="71"/>
      <c r="E29" s="102">
        <v>300</v>
      </c>
      <c r="F29" s="59">
        <f>E29/100</f>
        <v>3</v>
      </c>
      <c r="G29" s="5"/>
      <c r="H29" s="104" t="s">
        <v>41</v>
      </c>
      <c r="J29" s="5">
        <v>0</v>
      </c>
      <c r="K29" s="5" t="s">
        <v>28</v>
      </c>
      <c r="L29" s="12">
        <f>J29/1000</f>
        <v>0</v>
      </c>
      <c r="M29" t="s">
        <v>29</v>
      </c>
      <c r="P29" s="42">
        <v>0.03</v>
      </c>
      <c r="Q29" s="43">
        <f>+P29*L24</f>
        <v>23.210880000000003</v>
      </c>
      <c r="R29" s="45" t="s">
        <v>47</v>
      </c>
      <c r="S29" s="48">
        <f>+Q29+L24</f>
        <v>796.90688000000011</v>
      </c>
      <c r="T29" s="49" t="s">
        <v>22</v>
      </c>
    </row>
    <row r="30" spans="3:22" ht="15" customHeight="1">
      <c r="C30" s="70" t="s">
        <v>36</v>
      </c>
      <c r="D30" s="71"/>
      <c r="E30" s="103">
        <v>5</v>
      </c>
      <c r="F30" s="65"/>
      <c r="G30" s="5"/>
      <c r="H30" s="104" t="s">
        <v>42</v>
      </c>
      <c r="J30" s="9">
        <f>L17*M11</f>
        <v>0</v>
      </c>
      <c r="K30" s="9" t="s">
        <v>28</v>
      </c>
      <c r="L30" s="12">
        <f>J30/1000</f>
        <v>0</v>
      </c>
      <c r="M30" t="s">
        <v>29</v>
      </c>
      <c r="P30" s="42">
        <v>0.04</v>
      </c>
      <c r="Q30" s="43">
        <f>+P30*L24</f>
        <v>30.947840000000006</v>
      </c>
      <c r="R30" s="45" t="s">
        <v>48</v>
      </c>
      <c r="S30" s="48">
        <f>+Q30+L24</f>
        <v>804.64384000000018</v>
      </c>
      <c r="T30" s="49" t="s">
        <v>22</v>
      </c>
    </row>
    <row r="31" spans="3:22" ht="15" customHeight="1">
      <c r="C31" s="5"/>
      <c r="D31" s="5"/>
      <c r="E31" s="5"/>
      <c r="F31" s="15" t="s">
        <v>16</v>
      </c>
      <c r="G31" s="5"/>
      <c r="H31" s="104" t="s">
        <v>31</v>
      </c>
      <c r="J31" s="5">
        <f>(L22+L23+L17)*M13</f>
        <v>0</v>
      </c>
      <c r="K31" s="5" t="s">
        <v>28</v>
      </c>
      <c r="L31" s="12">
        <f>J31/1000</f>
        <v>0</v>
      </c>
      <c r="M31" t="s">
        <v>29</v>
      </c>
      <c r="P31" s="42">
        <v>0.05</v>
      </c>
      <c r="Q31" s="43">
        <f>+P31*L24</f>
        <v>38.68480000000001</v>
      </c>
      <c r="R31" s="45" t="s">
        <v>49</v>
      </c>
      <c r="S31" s="46">
        <f>+Q31+L24</f>
        <v>812.38080000000014</v>
      </c>
      <c r="T31" s="47" t="s">
        <v>22</v>
      </c>
    </row>
    <row r="32" spans="3:22" ht="15" customHeight="1">
      <c r="C32" s="5"/>
      <c r="D32" s="5"/>
      <c r="E32" s="5"/>
      <c r="F32" s="5"/>
      <c r="G32" s="5"/>
      <c r="H32" s="104" t="s">
        <v>43</v>
      </c>
      <c r="J32" s="9">
        <f>+L15*M9</f>
        <v>13923.304266666668</v>
      </c>
      <c r="K32" s="9" t="s">
        <v>28</v>
      </c>
      <c r="L32" s="12">
        <f>J32/1000</f>
        <v>13.923304266666667</v>
      </c>
      <c r="M32" t="s">
        <v>29</v>
      </c>
    </row>
    <row r="33" spans="2:14" ht="15" customHeight="1"/>
    <row r="34" spans="2:14" ht="15" customHeight="1">
      <c r="C34" s="1"/>
      <c r="D34" s="1"/>
      <c r="E34" s="1"/>
      <c r="F34" s="13"/>
      <c r="G34" s="13"/>
      <c r="H34" s="13"/>
      <c r="I34" s="79"/>
      <c r="J34" s="98"/>
      <c r="K34" s="92"/>
      <c r="L34" s="93"/>
      <c r="M34" s="94"/>
    </row>
    <row r="35" spans="2:14" ht="15" customHeight="1">
      <c r="C35" s="1"/>
      <c r="D35" s="1"/>
      <c r="E35" s="1"/>
      <c r="F35" s="13"/>
      <c r="G35" s="13"/>
      <c r="H35" s="16"/>
      <c r="I35" s="79"/>
      <c r="J35" s="92"/>
      <c r="K35" s="92"/>
      <c r="L35" s="95"/>
      <c r="M35" s="94"/>
    </row>
    <row r="36" spans="2:14" ht="15" customHeight="1">
      <c r="C36" s="1"/>
      <c r="D36" s="13"/>
      <c r="E36" s="13"/>
      <c r="F36" s="77"/>
      <c r="G36" s="78"/>
      <c r="H36" s="17"/>
      <c r="I36" s="17"/>
      <c r="J36" s="17"/>
      <c r="K36" s="17"/>
      <c r="L36" s="17"/>
      <c r="M36" s="17"/>
      <c r="N36" s="17"/>
    </row>
    <row r="37" spans="2:14" ht="15" customHeight="1"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2:14" ht="15" customHeight="1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2:14" ht="15" customHeight="1">
      <c r="C39" s="17"/>
      <c r="D39" s="17"/>
      <c r="E39" s="17"/>
      <c r="F39" s="17"/>
      <c r="G39" s="17"/>
      <c r="H39" s="19"/>
      <c r="I39" s="9"/>
      <c r="J39" s="91"/>
      <c r="K39" s="92"/>
      <c r="L39" s="93"/>
      <c r="M39" s="94"/>
    </row>
    <row r="40" spans="2:14">
      <c r="C40" s="1"/>
      <c r="D40" s="13"/>
      <c r="E40" s="13"/>
      <c r="F40" s="96"/>
      <c r="G40" s="97"/>
      <c r="H40" s="14"/>
      <c r="I40" s="14"/>
      <c r="J40" s="92"/>
      <c r="K40" s="92"/>
      <c r="L40" s="95"/>
      <c r="M40" s="94"/>
    </row>
    <row r="41" spans="2:14">
      <c r="D41" s="14"/>
      <c r="E41" s="14"/>
      <c r="F41" s="14"/>
      <c r="G41" s="14"/>
      <c r="H41" s="13"/>
      <c r="I41" s="9"/>
      <c r="J41" s="9"/>
      <c r="K41" s="9"/>
      <c r="L41" s="9"/>
      <c r="M41" s="9"/>
    </row>
    <row r="42" spans="2:14">
      <c r="D42" s="13"/>
      <c r="E42" s="13"/>
      <c r="F42" s="13"/>
      <c r="G42" s="20"/>
      <c r="H42" s="13"/>
      <c r="I42" s="5"/>
      <c r="J42" s="9"/>
      <c r="K42" s="9"/>
      <c r="L42" s="93"/>
      <c r="M42" s="94"/>
    </row>
    <row r="43" spans="2:14">
      <c r="D43" s="13"/>
      <c r="E43" s="13"/>
      <c r="F43" s="13"/>
      <c r="G43" s="20"/>
      <c r="H43" s="13"/>
      <c r="I43" s="5"/>
      <c r="J43" s="13"/>
      <c r="K43" s="13"/>
      <c r="L43" s="95"/>
      <c r="M43" s="94"/>
    </row>
    <row r="44" spans="2:14">
      <c r="D44" s="13"/>
      <c r="E44" s="13"/>
      <c r="F44" s="13"/>
      <c r="G44" s="13"/>
      <c r="H44" s="1"/>
      <c r="I44" s="5"/>
      <c r="J44" s="13"/>
      <c r="K44" s="13"/>
      <c r="L44" s="9"/>
      <c r="M44" s="9"/>
    </row>
    <row r="45" spans="2:14">
      <c r="C45" s="1"/>
      <c r="D45" s="1"/>
      <c r="E45" s="1"/>
      <c r="F45" s="1"/>
      <c r="G45" s="1"/>
      <c r="H45" s="1"/>
      <c r="I45" s="5"/>
      <c r="J45" s="13"/>
      <c r="K45" s="13"/>
      <c r="L45" s="13"/>
      <c r="M45" s="13"/>
    </row>
    <row r="46" spans="2:14">
      <c r="C46" s="1"/>
      <c r="D46" s="1"/>
      <c r="E46" s="1"/>
      <c r="F46" s="1"/>
      <c r="G46" s="1"/>
      <c r="H46" s="1"/>
      <c r="I46" s="5"/>
      <c r="J46" s="1"/>
      <c r="K46" s="1"/>
      <c r="L46" s="13"/>
      <c r="M46" s="13"/>
    </row>
    <row r="47" spans="2:14">
      <c r="B47" s="105"/>
      <c r="C47" s="105"/>
      <c r="D47" s="105"/>
      <c r="E47" s="105"/>
      <c r="F47" s="105"/>
      <c r="G47" s="105"/>
      <c r="H47" s="105"/>
      <c r="I47" s="106"/>
      <c r="J47" s="105"/>
      <c r="K47" s="105"/>
      <c r="L47" s="107" t="s">
        <v>60</v>
      </c>
      <c r="M47" s="107"/>
      <c r="N47" s="107"/>
    </row>
    <row r="48" spans="2:14">
      <c r="B48" s="105"/>
      <c r="C48" s="105"/>
      <c r="D48" s="105"/>
      <c r="E48" s="105"/>
      <c r="F48" s="105"/>
      <c r="G48" s="105"/>
      <c r="H48" s="105"/>
      <c r="I48" s="106"/>
      <c r="J48" s="105"/>
      <c r="K48" s="105"/>
      <c r="L48" s="107"/>
      <c r="M48" s="107"/>
      <c r="N48" s="107"/>
    </row>
    <row r="49" spans="3:9">
      <c r="C49" s="1"/>
      <c r="D49" s="1"/>
      <c r="E49" s="1"/>
      <c r="F49" s="1"/>
      <c r="G49" s="1"/>
      <c r="H49" s="1"/>
      <c r="I49" s="5"/>
    </row>
    <row r="50" spans="3:9">
      <c r="C50" s="1"/>
      <c r="D50" s="1"/>
      <c r="E50" s="1"/>
      <c r="F50" s="1"/>
      <c r="G50" s="1"/>
      <c r="H50" s="1"/>
      <c r="I50" s="5"/>
    </row>
    <row r="51" spans="3:9">
      <c r="C51" s="1"/>
      <c r="D51" s="1"/>
      <c r="E51" s="1"/>
      <c r="F51" s="1"/>
      <c r="G51" s="1"/>
      <c r="H51" s="1"/>
      <c r="I51" s="1"/>
    </row>
    <row r="52" spans="3:9">
      <c r="C52" s="1"/>
      <c r="D52" s="1"/>
      <c r="E52" s="1"/>
      <c r="F52" s="1"/>
      <c r="G52" s="1"/>
      <c r="H52" s="1"/>
      <c r="I52" s="1"/>
    </row>
    <row r="53" spans="3:9">
      <c r="C53" s="1"/>
      <c r="D53" s="1"/>
      <c r="E53" s="1"/>
      <c r="F53" s="1"/>
      <c r="G53" s="1"/>
      <c r="H53" s="1"/>
      <c r="I53" s="1"/>
    </row>
    <row r="54" spans="3:9">
      <c r="C54" s="1"/>
      <c r="D54" s="1"/>
      <c r="E54" s="1"/>
      <c r="F54" s="1"/>
      <c r="G54" s="1"/>
      <c r="H54" s="1"/>
      <c r="I54" s="1"/>
    </row>
    <row r="55" spans="3:9">
      <c r="C55" s="1"/>
      <c r="D55" s="1"/>
      <c r="E55" s="1"/>
      <c r="F55" s="1"/>
      <c r="G55" s="1"/>
      <c r="H55" s="1"/>
    </row>
    <row r="56" spans="3:9">
      <c r="C56" s="1"/>
      <c r="D56" s="1"/>
      <c r="E56" s="1"/>
      <c r="F56" s="1"/>
      <c r="G56" s="1"/>
    </row>
    <row r="59" spans="3:9">
      <c r="D59" s="74" t="s">
        <v>37</v>
      </c>
      <c r="E59" s="75" t="s">
        <v>38</v>
      </c>
    </row>
    <row r="60" spans="3:9">
      <c r="D60" s="21">
        <v>6</v>
      </c>
      <c r="E60" s="22">
        <v>0.222</v>
      </c>
    </row>
    <row r="61" spans="3:9">
      <c r="D61" s="21">
        <v>8</v>
      </c>
      <c r="E61" s="22">
        <v>0.39500000000000002</v>
      </c>
    </row>
    <row r="62" spans="3:9">
      <c r="D62" s="21">
        <v>10</v>
      </c>
      <c r="E62" s="22">
        <v>0.61699999999999999</v>
      </c>
    </row>
    <row r="63" spans="3:9">
      <c r="D63" s="21">
        <v>12</v>
      </c>
      <c r="E63" s="22">
        <v>0.88800000000000001</v>
      </c>
    </row>
    <row r="64" spans="3:9">
      <c r="D64" s="21">
        <v>14</v>
      </c>
      <c r="E64" s="22">
        <v>1.21</v>
      </c>
    </row>
    <row r="65" spans="4:5">
      <c r="D65" s="21">
        <v>16</v>
      </c>
      <c r="E65" s="22">
        <v>1.58</v>
      </c>
    </row>
    <row r="66" spans="4:5">
      <c r="D66" s="21">
        <v>18</v>
      </c>
      <c r="E66" s="22">
        <v>2</v>
      </c>
    </row>
    <row r="67" spans="4:5">
      <c r="D67" s="21">
        <v>20</v>
      </c>
      <c r="E67" s="22">
        <v>2.4660000000000002</v>
      </c>
    </row>
    <row r="68" spans="4:5">
      <c r="D68" s="21">
        <v>22</v>
      </c>
      <c r="E68" s="22">
        <v>2.98</v>
      </c>
    </row>
    <row r="69" spans="4:5">
      <c r="D69" s="21">
        <v>24</v>
      </c>
      <c r="E69" s="22">
        <v>3.55</v>
      </c>
    </row>
    <row r="70" spans="4:5">
      <c r="D70" s="21">
        <v>26</v>
      </c>
      <c r="E70" s="22">
        <v>4.17</v>
      </c>
    </row>
    <row r="71" spans="4:5">
      <c r="D71" s="72">
        <v>28</v>
      </c>
      <c r="E71" s="73">
        <v>4.83</v>
      </c>
    </row>
    <row r="72" spans="4:5">
      <c r="D72" s="21">
        <v>30</v>
      </c>
      <c r="E72" s="22">
        <v>5.55</v>
      </c>
    </row>
    <row r="73" spans="4:5">
      <c r="D73" s="72">
        <v>32</v>
      </c>
      <c r="E73" s="73">
        <v>6.31</v>
      </c>
    </row>
    <row r="74" spans="4:5">
      <c r="D74" s="21">
        <v>34</v>
      </c>
      <c r="E74" s="22">
        <v>7.13</v>
      </c>
    </row>
  </sheetData>
  <mergeCells count="40">
    <mergeCell ref="L47:N48"/>
    <mergeCell ref="C3:N3"/>
    <mergeCell ref="C4:N4"/>
    <mergeCell ref="D7:I7"/>
    <mergeCell ref="K7:L7"/>
    <mergeCell ref="D8:I8"/>
    <mergeCell ref="K8:L8"/>
    <mergeCell ref="D9:I9"/>
    <mergeCell ref="K9:L9"/>
    <mergeCell ref="K10:L10"/>
    <mergeCell ref="C12:D12"/>
    <mergeCell ref="H12:I12"/>
    <mergeCell ref="J12:K12"/>
    <mergeCell ref="L12:M12"/>
    <mergeCell ref="C13:D13"/>
    <mergeCell ref="H13:I13"/>
    <mergeCell ref="J13:K13"/>
    <mergeCell ref="L13:M13"/>
    <mergeCell ref="C14:D14"/>
    <mergeCell ref="H14:I14"/>
    <mergeCell ref="J14:K14"/>
    <mergeCell ref="L14:M14"/>
    <mergeCell ref="C15:D15"/>
    <mergeCell ref="H15:I15"/>
    <mergeCell ref="J15:K15"/>
    <mergeCell ref="L15:M15"/>
    <mergeCell ref="C16:D16"/>
    <mergeCell ref="H16:I16"/>
    <mergeCell ref="J16:K16"/>
    <mergeCell ref="L16:M16"/>
    <mergeCell ref="J39:K40"/>
    <mergeCell ref="L39:M40"/>
    <mergeCell ref="F40:G40"/>
    <mergeCell ref="L42:M43"/>
    <mergeCell ref="C17:D17"/>
    <mergeCell ref="H17:I17"/>
    <mergeCell ref="J17:K17"/>
    <mergeCell ref="L17:M17"/>
    <mergeCell ref="J34:K35"/>
    <mergeCell ref="L34:M35"/>
  </mergeCells>
  <pageMargins left="0.7" right="0.7" top="0.75" bottom="0.75" header="0.3" footer="0.3"/>
  <pageSetup paperSize="9" scale="71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İksa Q100</vt:lpstr>
      <vt:lpstr>İksa Q80</vt:lpstr>
      <vt:lpstr>'İksa Q100'!Yazdırma_Alanı</vt:lpstr>
      <vt:lpstr>'İksa Q80'!Yazdırma_Alanı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B.Celal Özen</dc:creator>
  <cp:lastModifiedBy>Windows User</cp:lastModifiedBy>
  <cp:lastPrinted>2015-12-15T22:10:43Z</cp:lastPrinted>
  <dcterms:created xsi:type="dcterms:W3CDTF">2015-07-30T13:34:20Z</dcterms:created>
  <dcterms:modified xsi:type="dcterms:W3CDTF">2018-12-29T08:52:08Z</dcterms:modified>
</cp:coreProperties>
</file>